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480" windowHeight="10545"/>
  </bookViews>
  <sheets>
    <sheet name="484" sheetId="2" r:id="rId1"/>
    <sheet name="проба 507" sheetId="1" r:id="rId2"/>
    <sheet name="спорт пл-а" sheetId="3" r:id="rId3"/>
    <sheet name="Лист1" sheetId="4" r:id="rId4"/>
  </sheets>
  <calcPr calcId="125725"/>
</workbook>
</file>

<file path=xl/calcChain.xml><?xml version="1.0" encoding="utf-8"?>
<calcChain xmlns="http://schemas.openxmlformats.org/spreadsheetml/2006/main">
  <c r="V43" i="2"/>
  <c r="W43"/>
  <c r="X35"/>
  <c r="D15" i="4" l="1"/>
  <c r="C15"/>
  <c r="X32" i="1"/>
  <c r="F31"/>
  <c r="D31"/>
  <c r="U31" i="2"/>
  <c r="X31" s="1"/>
  <c r="X29"/>
  <c r="T43"/>
  <c r="S43"/>
  <c r="R43"/>
  <c r="P43"/>
  <c r="N43"/>
  <c r="M43"/>
  <c r="L43"/>
  <c r="K43"/>
  <c r="J43"/>
  <c r="H43"/>
  <c r="G43"/>
  <c r="F43"/>
  <c r="E43"/>
  <c r="D43"/>
  <c r="C43"/>
  <c r="Q33"/>
  <c r="O33"/>
  <c r="I32"/>
  <c r="X32" s="1"/>
  <c r="Q30"/>
  <c r="O30"/>
  <c r="Q28"/>
  <c r="O28"/>
  <c r="U27"/>
  <c r="I27"/>
  <c r="U26"/>
  <c r="I26"/>
  <c r="U25"/>
  <c r="I25"/>
  <c r="U24"/>
  <c r="I24"/>
  <c r="I23"/>
  <c r="X23" s="1"/>
  <c r="U22"/>
  <c r="Q22"/>
  <c r="O22"/>
  <c r="I22"/>
  <c r="Q21"/>
  <c r="O21"/>
  <c r="U20"/>
  <c r="Q20"/>
  <c r="O20"/>
  <c r="I20"/>
  <c r="Q19"/>
  <c r="O19"/>
  <c r="Q18"/>
  <c r="O18"/>
  <c r="Q17"/>
  <c r="O17"/>
  <c r="U16"/>
  <c r="Q16"/>
  <c r="O16"/>
  <c r="I16"/>
  <c r="X17" l="1"/>
  <c r="X19"/>
  <c r="X21"/>
  <c r="X24"/>
  <c r="X25"/>
  <c r="X26"/>
  <c r="X27"/>
  <c r="X28"/>
  <c r="X30"/>
  <c r="X33"/>
  <c r="X16"/>
  <c r="X18"/>
  <c r="X20"/>
  <c r="X22"/>
  <c r="O43"/>
  <c r="U43"/>
  <c r="Q43"/>
  <c r="I43"/>
  <c r="X34" l="1"/>
  <c r="X43" s="1"/>
  <c r="Z32" i="1"/>
  <c r="E15"/>
  <c r="E30"/>
  <c r="E29"/>
  <c r="E28"/>
  <c r="E27"/>
  <c r="E26"/>
  <c r="E25"/>
  <c r="E24"/>
  <c r="E23"/>
  <c r="E22"/>
  <c r="E20"/>
  <c r="E19"/>
  <c r="E18"/>
  <c r="E17"/>
  <c r="E16"/>
  <c r="C17" i="3"/>
  <c r="D17"/>
  <c r="E17"/>
  <c r="F17"/>
  <c r="G17"/>
  <c r="I16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I17" l="1"/>
  <c r="H17"/>
  <c r="E31" i="1"/>
  <c r="Z33"/>
  <c r="Y33"/>
  <c r="K33"/>
  <c r="J33"/>
  <c r="F33"/>
  <c r="D33"/>
  <c r="C33"/>
  <c r="G16"/>
  <c r="G17"/>
  <c r="G18"/>
  <c r="G19"/>
  <c r="G20"/>
  <c r="G22"/>
  <c r="G23"/>
  <c r="X23" s="1"/>
  <c r="G24"/>
  <c r="X24" s="1"/>
  <c r="G25"/>
  <c r="X25" s="1"/>
  <c r="G26"/>
  <c r="X26" s="1"/>
  <c r="G27"/>
  <c r="X27" s="1"/>
  <c r="G28"/>
  <c r="X28" s="1"/>
  <c r="G29"/>
  <c r="X29" s="1"/>
  <c r="G30"/>
  <c r="X30" s="1"/>
  <c r="G15"/>
  <c r="AA30"/>
  <c r="X22" l="1"/>
  <c r="G31"/>
  <c r="X31" s="1"/>
  <c r="AA31" s="1"/>
  <c r="G33"/>
  <c r="E33"/>
  <c r="AA29"/>
  <c r="AA32"/>
  <c r="AA23" l="1"/>
  <c r="AA24"/>
  <c r="AA25"/>
  <c r="AA26"/>
  <c r="AA27"/>
  <c r="AA28"/>
  <c r="X16"/>
  <c r="X15"/>
  <c r="AA15" s="1"/>
  <c r="AA16" l="1"/>
  <c r="X17"/>
  <c r="AA17" s="1"/>
  <c r="X18"/>
  <c r="AA18" s="1"/>
  <c r="X19"/>
  <c r="AA19" s="1"/>
  <c r="X20"/>
  <c r="AA20" s="1"/>
  <c r="AA22"/>
  <c r="AA33" l="1"/>
  <c r="X33"/>
</calcChain>
</file>

<file path=xl/sharedStrings.xml><?xml version="1.0" encoding="utf-8"?>
<sst xmlns="http://schemas.openxmlformats.org/spreadsheetml/2006/main" count="186" uniqueCount="89">
  <si>
    <t>№ п/п</t>
  </si>
  <si>
    <t>АДРЕС                                                                                                     дворовой территории</t>
  </si>
  <si>
    <t>Площадь</t>
  </si>
  <si>
    <t xml:space="preserve">Обшая стоимость двора </t>
  </si>
  <si>
    <t xml:space="preserve">Ремонт асфальтовых покрытий      </t>
  </si>
  <si>
    <t xml:space="preserve">Установка бортового камня                                      </t>
  </si>
  <si>
    <t xml:space="preserve">Установка нового ограждения                                       </t>
  </si>
  <si>
    <t xml:space="preserve">Устройство контейнерных павильонов                         </t>
  </si>
  <si>
    <t xml:space="preserve">Устройство спортивного комплекса                             </t>
  </si>
  <si>
    <t xml:space="preserve">Установка урн                 </t>
  </si>
  <si>
    <t xml:space="preserve">Установка лавочек                 </t>
  </si>
  <si>
    <t xml:space="preserve">Устройство игрового комплекса                   </t>
  </si>
  <si>
    <t xml:space="preserve">Устройство синтетического покрытия на детской площадке с устройством основания и установкой садового бортового камня                                                               </t>
  </si>
  <si>
    <t xml:space="preserve">Устройство синтетического покрытия на спортивных площадках                                                         </t>
  </si>
  <si>
    <t>ИТОГО затраты на работы капитального характера:</t>
  </si>
  <si>
    <t>Прочие расходы</t>
  </si>
  <si>
    <t>ИТОГО затраты на работы текущего характера:</t>
  </si>
  <si>
    <t>тыс.кв.м.</t>
  </si>
  <si>
    <t>кв.м.</t>
  </si>
  <si>
    <t>тыс.руб.</t>
  </si>
  <si>
    <t>пог.м.</t>
  </si>
  <si>
    <t>шт.</t>
  </si>
  <si>
    <t>п.м.</t>
  </si>
  <si>
    <t>тыс. руб</t>
  </si>
  <si>
    <t>Задонский пр-д 12-1</t>
  </si>
  <si>
    <t>Задонский пр-д 14-2</t>
  </si>
  <si>
    <t>Задонский пр-д 16-1</t>
  </si>
  <si>
    <t>Задонский пр-д 16-2</t>
  </si>
  <si>
    <t>Задонский пр-д 18</t>
  </si>
  <si>
    <t>Мусы Джалиля ул. 13</t>
  </si>
  <si>
    <t>Мусы Джалиля ул. 15-1</t>
  </si>
  <si>
    <t>Мусы Джалиля ул. 17-1</t>
  </si>
  <si>
    <t>Мусы Джалиля ул. 17-2</t>
  </si>
  <si>
    <t>Шипиловская ул. 51</t>
  </si>
  <si>
    <t>Шипиловская ул. 55-1</t>
  </si>
  <si>
    <t>Шипиловская ул. 57</t>
  </si>
  <si>
    <t>Шипиловская ул. 59-1</t>
  </si>
  <si>
    <t>Шипиловская ул.62</t>
  </si>
  <si>
    <t>Итого по району:</t>
  </si>
  <si>
    <t>Кустанайская ул. 5 кор.2</t>
  </si>
  <si>
    <t>Мусы Джалиля ул. 5 кор.1</t>
  </si>
  <si>
    <t>Мусы Джалиля ул. 29 кор.1</t>
  </si>
  <si>
    <t>Мусы Джалиля ул. 34 кор.3</t>
  </si>
  <si>
    <t>Ореховый б-р 22</t>
  </si>
  <si>
    <t>Ореховый б-р 67</t>
  </si>
  <si>
    <t>Ореховый б-р 49 кор.2</t>
  </si>
  <si>
    <t>Ореховый пр-д 11</t>
  </si>
  <si>
    <t>Ореховый б-р 59 кор.2</t>
  </si>
  <si>
    <t>Содержание дворовых территорий</t>
  </si>
  <si>
    <t>507-пп</t>
  </si>
  <si>
    <t>Кустанайская ул. 6 кор.2</t>
  </si>
  <si>
    <t>Кустанайская ул. 6 кор.3</t>
  </si>
  <si>
    <t>Шипиловская ул. 54 кор.2</t>
  </si>
  <si>
    <t>Мусы Джалиля ул. 2 кор.1</t>
  </si>
  <si>
    <t xml:space="preserve">Замена и модернизация спортивной площадки </t>
  </si>
  <si>
    <t>Устройство покрытия из песка</t>
  </si>
  <si>
    <t>Ремонт спортивных площадок</t>
  </si>
  <si>
    <t>Установка споривных элементов</t>
  </si>
  <si>
    <t>Итого:</t>
  </si>
  <si>
    <t xml:space="preserve">Согласовано </t>
  </si>
  <si>
    <t xml:space="preserve">Утверждаю </t>
  </si>
  <si>
    <t>Руководитель ВМО района Зябликово</t>
  </si>
  <si>
    <t>___________________И.В. Золкина</t>
  </si>
  <si>
    <t>Руководитель ГКУ ИС района Зябликово</t>
  </si>
  <si>
    <t>С.Н.Городничев</t>
  </si>
  <si>
    <t>Материальная помощь</t>
  </si>
  <si>
    <t>Резерв</t>
  </si>
  <si>
    <t>И.о Главы Управы района Зябликово</t>
  </si>
  <si>
    <t>____________________В.Т.Рожнов</t>
  </si>
  <si>
    <t xml:space="preserve">Согласованно </t>
  </si>
  <si>
    <r>
      <t xml:space="preserve">Затраты на работы </t>
    </r>
    <r>
      <rPr>
        <b/>
        <u/>
        <sz val="12"/>
        <rFont val="Times New Roman"/>
        <family val="1"/>
        <charset val="204"/>
      </rPr>
      <t>капитального</t>
    </r>
    <r>
      <rPr>
        <b/>
        <sz val="12"/>
        <rFont val="Times New Roman"/>
        <family val="1"/>
        <charset val="204"/>
      </rPr>
      <t xml:space="preserve"> характера</t>
    </r>
  </si>
  <si>
    <t>Затраты на работы текущего характера</t>
  </si>
  <si>
    <t xml:space="preserve">Титульный список по благоустройству дворовых территорий района Зябликово на 2014 год. </t>
  </si>
  <si>
    <t>Установка бортового камня</t>
  </si>
  <si>
    <t>Итого</t>
  </si>
  <si>
    <r>
      <t xml:space="preserve">Затраты на работы </t>
    </r>
    <r>
      <rPr>
        <b/>
        <u/>
        <sz val="14"/>
        <rFont val="Times New Roman"/>
        <family val="1"/>
        <charset val="204"/>
      </rPr>
      <t>капитального</t>
    </r>
    <r>
      <rPr>
        <b/>
        <sz val="14"/>
        <rFont val="Times New Roman"/>
        <family val="1"/>
        <charset val="204"/>
      </rPr>
      <t xml:space="preserve"> характера</t>
    </r>
  </si>
  <si>
    <t>Глава управы района Зябликово</t>
  </si>
  <si>
    <t>____________________Е.С.Хромова</t>
  </si>
  <si>
    <t>Всего по району:</t>
  </si>
  <si>
    <t>АДРЕС дворовой территории</t>
  </si>
  <si>
    <t>Кустанайская улица д. 7 к.3</t>
  </si>
  <si>
    <t>Мусы Джалиля ул., д. 5, корп. 5</t>
  </si>
  <si>
    <t>Мусы Джалиля ул., д. 42 к.1</t>
  </si>
  <si>
    <t>Ореховый бульвар, д. 37 к.3</t>
  </si>
  <si>
    <t>Ореховый бульвар д. 71</t>
  </si>
  <si>
    <t>Шипиловская ул. д. 48 к.1</t>
  </si>
  <si>
    <t>Замена кровли</t>
  </si>
  <si>
    <t>Перечень дополнительных мероприятий по социально-экономическому развитию района Зябликово города Москвы в 2014 году</t>
  </si>
  <si>
    <t>Глава муниципального округа Зябликово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</si>
</sst>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/>
    <xf numFmtId="164" fontId="5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0" fontId="4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6" fillId="0" borderId="1" xfId="0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/>
    <xf numFmtId="0" fontId="11" fillId="3" borderId="3" xfId="0" applyFont="1" applyFill="1" applyBorder="1"/>
    <xf numFmtId="0" fontId="9" fillId="3" borderId="3" xfId="0" applyFont="1" applyFill="1" applyBorder="1"/>
    <xf numFmtId="0" fontId="9" fillId="2" borderId="1" xfId="0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/>
    </xf>
    <xf numFmtId="0" fontId="18" fillId="0" borderId="0" xfId="0" applyFont="1"/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20" fillId="0" borderId="1" xfId="0" applyFont="1" applyFill="1" applyBorder="1" applyAlignment="1"/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4" fontId="25" fillId="0" borderId="0" xfId="0" applyNumberFormat="1" applyFont="1"/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4" fillId="0" borderId="0" xfId="0" applyFont="1" applyAlignment="1"/>
    <xf numFmtId="0" fontId="25" fillId="0" borderId="0" xfId="0" applyFont="1" applyAlignment="1"/>
    <xf numFmtId="164" fontId="1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21" fillId="2" borderId="1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/>
    </xf>
    <xf numFmtId="164" fontId="16" fillId="0" borderId="2" xfId="0" applyNumberFormat="1" applyFont="1" applyFill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textRotation="90"/>
    </xf>
    <xf numFmtId="164" fontId="16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textRotation="90"/>
    </xf>
    <xf numFmtId="164" fontId="9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164" fontId="2" fillId="2" borderId="10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textRotation="90"/>
    </xf>
    <xf numFmtId="164" fontId="2" fillId="2" borderId="4" xfId="0" applyNumberFormat="1" applyFont="1" applyFill="1" applyBorder="1" applyAlignment="1">
      <alignment horizontal="center" vertical="center" textRotation="90"/>
    </xf>
    <xf numFmtId="164" fontId="2" fillId="2" borderId="5" xfId="0" applyNumberFormat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12" xfId="0" applyBorder="1" applyAlignment="1">
      <alignment horizontal="right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2"/>
  <sheetViews>
    <sheetView tabSelected="1" topLeftCell="A31" zoomScale="70" zoomScaleNormal="70" workbookViewId="0">
      <selection activeCell="B63" sqref="B63"/>
    </sheetView>
  </sheetViews>
  <sheetFormatPr defaultRowHeight="15"/>
  <cols>
    <col min="1" max="1" width="8.140625" customWidth="1"/>
    <col min="2" max="2" width="40" customWidth="1"/>
    <col min="3" max="3" width="10.7109375" customWidth="1"/>
    <col min="4" max="4" width="7.140625" bestFit="1" customWidth="1"/>
    <col min="5" max="5" width="9.7109375" bestFit="1" customWidth="1"/>
    <col min="6" max="6" width="7.140625" bestFit="1" customWidth="1"/>
    <col min="7" max="7" width="10" bestFit="1" customWidth="1"/>
    <col min="8" max="8" width="7.42578125" customWidth="1"/>
    <col min="9" max="9" width="10.140625" customWidth="1"/>
    <col min="10" max="10" width="3.7109375" bestFit="1" customWidth="1"/>
    <col min="11" max="11" width="8.5703125" bestFit="1" customWidth="1"/>
    <col min="12" max="12" width="3.7109375" bestFit="1" customWidth="1"/>
    <col min="13" max="13" width="7.5703125" bestFit="1" customWidth="1"/>
    <col min="14" max="14" width="5" customWidth="1"/>
    <col min="16" max="16" width="5" customWidth="1"/>
    <col min="18" max="18" width="3.7109375" bestFit="1" customWidth="1"/>
    <col min="20" max="20" width="8" bestFit="1" customWidth="1"/>
    <col min="22" max="22" width="9.140625" style="1"/>
    <col min="23" max="23" width="40.85546875" style="1" customWidth="1"/>
    <col min="24" max="24" width="10.85546875" customWidth="1"/>
  </cols>
  <sheetData>
    <row r="1" spans="1:27" s="1" customFormat="1" ht="22.5">
      <c r="A1" s="78" t="s">
        <v>60</v>
      </c>
      <c r="B1" s="78"/>
      <c r="C1" s="78"/>
      <c r="D1" s="77"/>
      <c r="E1" s="77"/>
      <c r="F1" s="77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6"/>
      <c r="T1" s="76"/>
      <c r="U1" s="77"/>
      <c r="V1" s="78" t="s">
        <v>69</v>
      </c>
      <c r="W1" s="78"/>
      <c r="X1" s="78"/>
      <c r="Y1" s="69"/>
      <c r="Z1" s="69"/>
      <c r="AA1" s="69"/>
    </row>
    <row r="2" spans="1:27" s="1" customFormat="1" ht="22.5">
      <c r="A2" s="78" t="s">
        <v>88</v>
      </c>
      <c r="B2" s="78"/>
      <c r="C2" s="78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6"/>
      <c r="T2" s="76"/>
      <c r="U2" s="77"/>
      <c r="V2" s="78" t="s">
        <v>76</v>
      </c>
      <c r="W2" s="78"/>
      <c r="X2" s="78"/>
      <c r="Y2" s="69"/>
      <c r="Z2" s="69"/>
      <c r="AA2" s="69"/>
    </row>
    <row r="3" spans="1:27" s="1" customFormat="1" ht="22.5">
      <c r="A3" s="78" t="s">
        <v>62</v>
      </c>
      <c r="B3" s="78"/>
      <c r="C3" s="78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6"/>
      <c r="T3" s="76"/>
      <c r="U3" s="77"/>
      <c r="V3" s="78" t="s">
        <v>77</v>
      </c>
      <c r="W3" s="78"/>
      <c r="X3" s="78"/>
      <c r="Y3" s="69"/>
      <c r="Z3" s="69"/>
      <c r="AA3" s="69"/>
    </row>
    <row r="4" spans="1:27" s="1" customFormat="1" ht="18.75">
      <c r="A4" s="68"/>
      <c r="B4" s="68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1:27" s="1" customFormat="1" ht="20.25">
      <c r="A5" s="103" t="s">
        <v>87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27" s="1" customFormat="1" ht="20.2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</row>
    <row r="7" spans="1:27" s="1" customFormat="1" ht="2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7" s="1" customFormat="1"/>
    <row r="9" spans="1:27" s="1" customFormat="1">
      <c r="A9" s="104" t="s">
        <v>0</v>
      </c>
      <c r="B9" s="105" t="s">
        <v>79</v>
      </c>
      <c r="C9" s="108" t="s">
        <v>2</v>
      </c>
      <c r="D9" s="109" t="s">
        <v>75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7" s="1" customFormat="1">
      <c r="A10" s="104"/>
      <c r="B10" s="106"/>
      <c r="C10" s="108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</row>
    <row r="11" spans="1:27" s="1" customFormat="1">
      <c r="A11" s="104"/>
      <c r="B11" s="106"/>
      <c r="C11" s="108"/>
      <c r="D11" s="89" t="s">
        <v>4</v>
      </c>
      <c r="E11" s="110"/>
      <c r="F11" s="89" t="s">
        <v>5</v>
      </c>
      <c r="G11" s="110"/>
      <c r="H11" s="89" t="s">
        <v>6</v>
      </c>
      <c r="I11" s="110"/>
      <c r="J11" s="89" t="s">
        <v>7</v>
      </c>
      <c r="K11" s="110"/>
      <c r="L11" s="89" t="s">
        <v>8</v>
      </c>
      <c r="M11" s="110"/>
      <c r="N11" s="89" t="s">
        <v>9</v>
      </c>
      <c r="O11" s="110"/>
      <c r="P11" s="89" t="s">
        <v>10</v>
      </c>
      <c r="Q11" s="110"/>
      <c r="R11" s="89" t="s">
        <v>11</v>
      </c>
      <c r="S11" s="110"/>
      <c r="T11" s="89" t="s">
        <v>12</v>
      </c>
      <c r="U11" s="110"/>
      <c r="V11" s="91" t="s">
        <v>65</v>
      </c>
      <c r="W11" s="91" t="s">
        <v>86</v>
      </c>
      <c r="X11" s="89" t="s">
        <v>14</v>
      </c>
    </row>
    <row r="12" spans="1:27" s="1" customFormat="1">
      <c r="A12" s="104"/>
      <c r="B12" s="106"/>
      <c r="C12" s="108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92"/>
      <c r="W12" s="97"/>
      <c r="X12" s="90"/>
    </row>
    <row r="13" spans="1:27" s="1" customFormat="1" ht="15" customHeight="1">
      <c r="A13" s="104"/>
      <c r="B13" s="106"/>
      <c r="C13" s="108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92"/>
      <c r="W13" s="97"/>
      <c r="X13" s="90"/>
    </row>
    <row r="14" spans="1:27" ht="192.75" customHeight="1">
      <c r="A14" s="104"/>
      <c r="B14" s="106"/>
      <c r="C14" s="108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92"/>
      <c r="W14" s="97"/>
      <c r="X14" s="90"/>
    </row>
    <row r="15" spans="1:27" ht="18.75">
      <c r="A15" s="104"/>
      <c r="B15" s="107"/>
      <c r="C15" s="83" t="s">
        <v>17</v>
      </c>
      <c r="D15" s="83" t="s">
        <v>18</v>
      </c>
      <c r="E15" s="83" t="s">
        <v>19</v>
      </c>
      <c r="F15" s="83" t="s">
        <v>20</v>
      </c>
      <c r="G15" s="83" t="s">
        <v>19</v>
      </c>
      <c r="H15" s="83" t="s">
        <v>20</v>
      </c>
      <c r="I15" s="83" t="s">
        <v>19</v>
      </c>
      <c r="J15" s="85" t="s">
        <v>21</v>
      </c>
      <c r="K15" s="83" t="s">
        <v>19</v>
      </c>
      <c r="L15" s="85" t="s">
        <v>21</v>
      </c>
      <c r="M15" s="83" t="s">
        <v>19</v>
      </c>
      <c r="N15" s="85" t="s">
        <v>21</v>
      </c>
      <c r="O15" s="83" t="s">
        <v>19</v>
      </c>
      <c r="P15" s="85" t="s">
        <v>21</v>
      </c>
      <c r="Q15" s="83" t="s">
        <v>19</v>
      </c>
      <c r="R15" s="85" t="s">
        <v>21</v>
      </c>
      <c r="S15" s="83" t="s">
        <v>19</v>
      </c>
      <c r="T15" s="83" t="s">
        <v>18</v>
      </c>
      <c r="U15" s="83" t="s">
        <v>19</v>
      </c>
      <c r="V15" s="83" t="s">
        <v>19</v>
      </c>
      <c r="W15" s="83" t="s">
        <v>19</v>
      </c>
      <c r="X15" s="83" t="s">
        <v>19</v>
      </c>
    </row>
    <row r="16" spans="1:27" s="1" customFormat="1" ht="18.75">
      <c r="A16" s="50">
        <v>1</v>
      </c>
      <c r="B16" s="65" t="s">
        <v>24</v>
      </c>
      <c r="C16" s="51">
        <v>3934</v>
      </c>
      <c r="D16" s="51"/>
      <c r="E16" s="66"/>
      <c r="F16" s="51"/>
      <c r="G16" s="53"/>
      <c r="H16" s="53">
        <v>100</v>
      </c>
      <c r="I16" s="53">
        <f>H16*1671.03/1000</f>
        <v>167.10300000000001</v>
      </c>
      <c r="J16" s="53">
        <v>1</v>
      </c>
      <c r="K16" s="53">
        <v>126.746</v>
      </c>
      <c r="L16" s="53"/>
      <c r="M16" s="53"/>
      <c r="N16" s="53">
        <v>4</v>
      </c>
      <c r="O16" s="54">
        <f>N16*2778.44/1000</f>
        <v>11.113760000000001</v>
      </c>
      <c r="P16" s="53">
        <v>4</v>
      </c>
      <c r="Q16" s="54">
        <f>P16*16235.3/1000</f>
        <v>64.941199999999995</v>
      </c>
      <c r="R16" s="53">
        <v>1</v>
      </c>
      <c r="S16" s="53">
        <v>400.1</v>
      </c>
      <c r="T16" s="53">
        <v>150</v>
      </c>
      <c r="U16" s="53">
        <f>T16*2082.4/1000</f>
        <v>312.36</v>
      </c>
      <c r="V16" s="53"/>
      <c r="W16" s="53"/>
      <c r="X16" s="83">
        <f t="shared" ref="X16:X33" si="0">U16+S16+Q16+O16+M16+K16+I16+G16+E16+V16</f>
        <v>1082.3639599999999</v>
      </c>
    </row>
    <row r="17" spans="1:24" s="1" customFormat="1" ht="18.75">
      <c r="A17" s="50">
        <v>2</v>
      </c>
      <c r="B17" s="65" t="s">
        <v>25</v>
      </c>
      <c r="C17" s="51">
        <v>10419</v>
      </c>
      <c r="D17" s="51"/>
      <c r="E17" s="66"/>
      <c r="F17" s="51"/>
      <c r="G17" s="53"/>
      <c r="H17" s="53"/>
      <c r="I17" s="53"/>
      <c r="J17" s="70"/>
      <c r="K17" s="70"/>
      <c r="L17" s="53"/>
      <c r="M17" s="53"/>
      <c r="N17" s="53">
        <v>6</v>
      </c>
      <c r="O17" s="54">
        <f>N17*2778.44/1000</f>
        <v>16.670639999999999</v>
      </c>
      <c r="P17" s="53">
        <v>6</v>
      </c>
      <c r="Q17" s="54">
        <f t="shared" ref="Q17:Q33" si="1">P17*16235.3/1000</f>
        <v>97.411799999999985</v>
      </c>
      <c r="R17" s="53"/>
      <c r="S17" s="53"/>
      <c r="T17" s="53"/>
      <c r="U17" s="53"/>
      <c r="V17" s="53"/>
      <c r="W17" s="53"/>
      <c r="X17" s="83">
        <f t="shared" si="0"/>
        <v>114.08243999999999</v>
      </c>
    </row>
    <row r="18" spans="1:24" ht="18.75">
      <c r="A18" s="50">
        <v>3</v>
      </c>
      <c r="B18" s="65" t="s">
        <v>26</v>
      </c>
      <c r="C18" s="51">
        <v>13668</v>
      </c>
      <c r="D18" s="51"/>
      <c r="E18" s="66"/>
      <c r="F18" s="51"/>
      <c r="G18" s="53"/>
      <c r="H18" s="53"/>
      <c r="I18" s="53"/>
      <c r="J18" s="70"/>
      <c r="K18" s="70"/>
      <c r="L18" s="53"/>
      <c r="M18" s="53"/>
      <c r="N18" s="53">
        <v>8</v>
      </c>
      <c r="O18" s="54">
        <f t="shared" ref="O18:O33" si="2">N18*2778.44/1000</f>
        <v>22.227520000000002</v>
      </c>
      <c r="P18" s="53">
        <v>8</v>
      </c>
      <c r="Q18" s="54">
        <f t="shared" si="1"/>
        <v>129.88239999999999</v>
      </c>
      <c r="R18" s="53"/>
      <c r="S18" s="53"/>
      <c r="T18" s="53"/>
      <c r="U18" s="53"/>
      <c r="V18" s="53"/>
      <c r="W18" s="53"/>
      <c r="X18" s="83">
        <f t="shared" si="0"/>
        <v>152.10991999999999</v>
      </c>
    </row>
    <row r="19" spans="1:24" ht="18.75">
      <c r="A19" s="50">
        <v>4</v>
      </c>
      <c r="B19" s="65" t="s">
        <v>27</v>
      </c>
      <c r="C19" s="51">
        <v>6411</v>
      </c>
      <c r="D19" s="51"/>
      <c r="E19" s="66"/>
      <c r="F19" s="51"/>
      <c r="G19" s="53"/>
      <c r="H19" s="53"/>
      <c r="I19" s="53"/>
      <c r="J19" s="70"/>
      <c r="K19" s="70"/>
      <c r="L19" s="53"/>
      <c r="M19" s="53"/>
      <c r="N19" s="53">
        <v>4</v>
      </c>
      <c r="O19" s="54">
        <f t="shared" si="2"/>
        <v>11.113760000000001</v>
      </c>
      <c r="P19" s="53">
        <v>4</v>
      </c>
      <c r="Q19" s="54">
        <f t="shared" si="1"/>
        <v>64.941199999999995</v>
      </c>
      <c r="R19" s="53"/>
      <c r="S19" s="70"/>
      <c r="T19" s="53"/>
      <c r="U19" s="53"/>
      <c r="V19" s="53"/>
      <c r="W19" s="53"/>
      <c r="X19" s="83">
        <f t="shared" si="0"/>
        <v>76.054959999999994</v>
      </c>
    </row>
    <row r="20" spans="1:24" ht="18.75">
      <c r="A20" s="50">
        <v>5</v>
      </c>
      <c r="B20" s="65" t="s">
        <v>28</v>
      </c>
      <c r="C20" s="51">
        <v>10205</v>
      </c>
      <c r="D20" s="51"/>
      <c r="E20" s="66"/>
      <c r="F20" s="51"/>
      <c r="G20" s="53"/>
      <c r="H20" s="53">
        <v>100</v>
      </c>
      <c r="I20" s="53">
        <f t="shared" ref="I20:I32" si="3">H20*1671.03/1000</f>
        <v>167.10300000000001</v>
      </c>
      <c r="J20" s="70"/>
      <c r="K20" s="70"/>
      <c r="L20" s="53"/>
      <c r="M20" s="53"/>
      <c r="N20" s="53">
        <v>10</v>
      </c>
      <c r="O20" s="54">
        <f t="shared" si="2"/>
        <v>27.784400000000002</v>
      </c>
      <c r="P20" s="53">
        <v>10</v>
      </c>
      <c r="Q20" s="54">
        <f t="shared" si="1"/>
        <v>162.35300000000001</v>
      </c>
      <c r="R20" s="53">
        <v>1</v>
      </c>
      <c r="S20" s="53">
        <v>1880.1</v>
      </c>
      <c r="T20" s="53">
        <v>650</v>
      </c>
      <c r="U20" s="53">
        <f t="shared" ref="U20:U31" si="4">T20*2082.4/1000</f>
        <v>1353.56</v>
      </c>
      <c r="V20" s="53"/>
      <c r="W20" s="53"/>
      <c r="X20" s="83">
        <f t="shared" si="0"/>
        <v>3590.9004</v>
      </c>
    </row>
    <row r="21" spans="1:24" ht="18.75">
      <c r="A21" s="50">
        <v>6</v>
      </c>
      <c r="B21" s="65" t="s">
        <v>29</v>
      </c>
      <c r="C21" s="51">
        <v>14339</v>
      </c>
      <c r="D21" s="51"/>
      <c r="E21" s="66"/>
      <c r="F21" s="51"/>
      <c r="G21" s="53"/>
      <c r="H21" s="53"/>
      <c r="I21" s="53"/>
      <c r="J21" s="70"/>
      <c r="K21" s="70"/>
      <c r="L21" s="53"/>
      <c r="M21" s="53"/>
      <c r="N21" s="53">
        <v>8</v>
      </c>
      <c r="O21" s="54">
        <f t="shared" si="2"/>
        <v>22.227520000000002</v>
      </c>
      <c r="P21" s="53">
        <v>8</v>
      </c>
      <c r="Q21" s="54">
        <f t="shared" si="1"/>
        <v>129.88239999999999</v>
      </c>
      <c r="R21" s="53"/>
      <c r="S21" s="53"/>
      <c r="T21" s="53"/>
      <c r="U21" s="53"/>
      <c r="V21" s="53"/>
      <c r="W21" s="53"/>
      <c r="X21" s="83">
        <f t="shared" si="0"/>
        <v>152.10991999999999</v>
      </c>
    </row>
    <row r="22" spans="1:24" ht="18.75">
      <c r="A22" s="50">
        <v>7</v>
      </c>
      <c r="B22" s="65" t="s">
        <v>30</v>
      </c>
      <c r="C22" s="51">
        <v>15912</v>
      </c>
      <c r="D22" s="51"/>
      <c r="E22" s="66"/>
      <c r="F22" s="51"/>
      <c r="G22" s="53"/>
      <c r="H22" s="53">
        <v>100</v>
      </c>
      <c r="I22" s="53">
        <f t="shared" si="3"/>
        <v>167.10300000000001</v>
      </c>
      <c r="J22" s="70"/>
      <c r="K22" s="70"/>
      <c r="L22" s="53">
        <v>1</v>
      </c>
      <c r="M22" s="53">
        <v>511.15199999999999</v>
      </c>
      <c r="N22" s="53">
        <v>13</v>
      </c>
      <c r="O22" s="54">
        <f t="shared" si="2"/>
        <v>36.119720000000001</v>
      </c>
      <c r="P22" s="53">
        <v>13</v>
      </c>
      <c r="Q22" s="54">
        <f t="shared" si="1"/>
        <v>211.05889999999999</v>
      </c>
      <c r="R22" s="53">
        <v>2</v>
      </c>
      <c r="S22" s="53">
        <v>3008.1</v>
      </c>
      <c r="T22" s="53">
        <v>1060</v>
      </c>
      <c r="U22" s="53">
        <f t="shared" si="4"/>
        <v>2207.3440000000001</v>
      </c>
      <c r="V22" s="53"/>
      <c r="W22" s="53"/>
      <c r="X22" s="83">
        <f t="shared" si="0"/>
        <v>6140.8776199999993</v>
      </c>
    </row>
    <row r="23" spans="1:24" ht="18.75">
      <c r="A23" s="50">
        <v>8</v>
      </c>
      <c r="B23" s="65" t="s">
        <v>31</v>
      </c>
      <c r="C23" s="51">
        <v>8535</v>
      </c>
      <c r="D23" s="51"/>
      <c r="E23" s="66"/>
      <c r="F23" s="51"/>
      <c r="G23" s="53"/>
      <c r="H23" s="53">
        <v>100</v>
      </c>
      <c r="I23" s="53">
        <f t="shared" si="3"/>
        <v>167.10300000000001</v>
      </c>
      <c r="J23" s="53"/>
      <c r="K23" s="53"/>
      <c r="L23" s="53"/>
      <c r="M23" s="53"/>
      <c r="N23" s="53"/>
      <c r="O23" s="54"/>
      <c r="P23" s="53"/>
      <c r="Q23" s="54"/>
      <c r="R23" s="53"/>
      <c r="S23" s="53"/>
      <c r="T23" s="53"/>
      <c r="U23" s="53"/>
      <c r="V23" s="53"/>
      <c r="W23" s="53"/>
      <c r="X23" s="83">
        <f t="shared" si="0"/>
        <v>167.10300000000001</v>
      </c>
    </row>
    <row r="24" spans="1:24" ht="18.75">
      <c r="A24" s="50">
        <v>9</v>
      </c>
      <c r="B24" s="65" t="s">
        <v>32</v>
      </c>
      <c r="C24" s="51">
        <v>4214</v>
      </c>
      <c r="D24" s="51"/>
      <c r="E24" s="66"/>
      <c r="F24" s="51"/>
      <c r="G24" s="53"/>
      <c r="H24" s="53">
        <v>100</v>
      </c>
      <c r="I24" s="53">
        <f t="shared" si="3"/>
        <v>167.10300000000001</v>
      </c>
      <c r="J24" s="53"/>
      <c r="K24" s="53"/>
      <c r="L24" s="53"/>
      <c r="M24" s="53"/>
      <c r="N24" s="53"/>
      <c r="O24" s="54"/>
      <c r="P24" s="53"/>
      <c r="Q24" s="54"/>
      <c r="R24" s="53">
        <v>1</v>
      </c>
      <c r="S24" s="53">
        <v>760.1</v>
      </c>
      <c r="T24" s="53">
        <v>340</v>
      </c>
      <c r="U24" s="53">
        <f t="shared" si="4"/>
        <v>708.01599999999996</v>
      </c>
      <c r="V24" s="53"/>
      <c r="W24" s="53"/>
      <c r="X24" s="83">
        <f t="shared" si="0"/>
        <v>1635.2190000000001</v>
      </c>
    </row>
    <row r="25" spans="1:24" ht="18.75">
      <c r="A25" s="50">
        <v>10</v>
      </c>
      <c r="B25" s="65" t="s">
        <v>33</v>
      </c>
      <c r="C25" s="51">
        <v>7310</v>
      </c>
      <c r="D25" s="51"/>
      <c r="E25" s="66"/>
      <c r="F25" s="51"/>
      <c r="G25" s="53"/>
      <c r="H25" s="53">
        <v>150</v>
      </c>
      <c r="I25" s="53">
        <f t="shared" si="3"/>
        <v>250.65450000000001</v>
      </c>
      <c r="J25" s="53"/>
      <c r="K25" s="53"/>
      <c r="L25" s="53"/>
      <c r="M25" s="53"/>
      <c r="N25" s="53"/>
      <c r="O25" s="54"/>
      <c r="P25" s="53"/>
      <c r="Q25" s="54"/>
      <c r="R25" s="53">
        <v>1</v>
      </c>
      <c r="S25" s="53">
        <v>456.1</v>
      </c>
      <c r="T25" s="53">
        <v>160</v>
      </c>
      <c r="U25" s="53">
        <f t="shared" si="4"/>
        <v>333.18400000000003</v>
      </c>
      <c r="V25" s="53"/>
      <c r="W25" s="53"/>
      <c r="X25" s="83">
        <f t="shared" si="0"/>
        <v>1039.9385000000002</v>
      </c>
    </row>
    <row r="26" spans="1:24" ht="18.75">
      <c r="A26" s="50">
        <v>11</v>
      </c>
      <c r="B26" s="65" t="s">
        <v>34</v>
      </c>
      <c r="C26" s="51">
        <v>7629</v>
      </c>
      <c r="D26" s="51"/>
      <c r="E26" s="66"/>
      <c r="F26" s="51"/>
      <c r="G26" s="53"/>
      <c r="H26" s="53">
        <v>150</v>
      </c>
      <c r="I26" s="53">
        <f t="shared" si="3"/>
        <v>250.65450000000001</v>
      </c>
      <c r="J26" s="53"/>
      <c r="K26" s="53"/>
      <c r="L26" s="53"/>
      <c r="M26" s="53"/>
      <c r="N26" s="53"/>
      <c r="O26" s="54"/>
      <c r="P26" s="53"/>
      <c r="Q26" s="54"/>
      <c r="R26" s="53">
        <v>1</v>
      </c>
      <c r="S26" s="53">
        <v>340.1</v>
      </c>
      <c r="T26" s="53">
        <v>170</v>
      </c>
      <c r="U26" s="53">
        <f t="shared" si="4"/>
        <v>354.00799999999998</v>
      </c>
      <c r="V26" s="53"/>
      <c r="W26" s="53"/>
      <c r="X26" s="83">
        <f t="shared" si="0"/>
        <v>944.76249999999993</v>
      </c>
    </row>
    <row r="27" spans="1:24" ht="18.75">
      <c r="A27" s="50">
        <v>12</v>
      </c>
      <c r="B27" s="65" t="s">
        <v>35</v>
      </c>
      <c r="C27" s="51">
        <v>12626</v>
      </c>
      <c r="D27" s="51"/>
      <c r="E27" s="66"/>
      <c r="F27" s="51"/>
      <c r="G27" s="53"/>
      <c r="H27" s="53">
        <v>150</v>
      </c>
      <c r="I27" s="53">
        <f t="shared" si="3"/>
        <v>250.65450000000001</v>
      </c>
      <c r="J27" s="53"/>
      <c r="K27" s="53"/>
      <c r="L27" s="53">
        <v>1</v>
      </c>
      <c r="M27" s="53">
        <v>511.15199999999999</v>
      </c>
      <c r="N27" s="53"/>
      <c r="O27" s="54"/>
      <c r="P27" s="53"/>
      <c r="Q27" s="54"/>
      <c r="R27" s="53">
        <v>1</v>
      </c>
      <c r="S27" s="53">
        <v>1350</v>
      </c>
      <c r="T27" s="53">
        <v>570</v>
      </c>
      <c r="U27" s="53">
        <f t="shared" si="4"/>
        <v>1186.9680000000001</v>
      </c>
      <c r="V27" s="53"/>
      <c r="W27" s="53"/>
      <c r="X27" s="83">
        <f t="shared" si="0"/>
        <v>3298.7745</v>
      </c>
    </row>
    <row r="28" spans="1:24" s="1" customFormat="1" ht="18.75">
      <c r="A28" s="50">
        <v>13</v>
      </c>
      <c r="B28" s="65" t="s">
        <v>39</v>
      </c>
      <c r="C28" s="51">
        <v>7075</v>
      </c>
      <c r="D28" s="51"/>
      <c r="E28" s="66"/>
      <c r="F28" s="51"/>
      <c r="G28" s="53"/>
      <c r="H28" s="53"/>
      <c r="I28" s="53"/>
      <c r="J28" s="53"/>
      <c r="K28" s="53"/>
      <c r="L28" s="53"/>
      <c r="M28" s="53"/>
      <c r="N28" s="53">
        <v>2</v>
      </c>
      <c r="O28" s="54">
        <f t="shared" si="2"/>
        <v>5.5568800000000005</v>
      </c>
      <c r="P28" s="53">
        <v>2</v>
      </c>
      <c r="Q28" s="54">
        <f t="shared" si="1"/>
        <v>32.470599999999997</v>
      </c>
      <c r="R28" s="53"/>
      <c r="S28" s="53"/>
      <c r="T28" s="53"/>
      <c r="U28" s="53"/>
      <c r="V28" s="53"/>
      <c r="W28" s="53"/>
      <c r="X28" s="83">
        <f t="shared" si="0"/>
        <v>38.027479999999997</v>
      </c>
    </row>
    <row r="29" spans="1:24" s="1" customFormat="1" ht="18.75">
      <c r="A29" s="50">
        <v>14</v>
      </c>
      <c r="B29" s="65" t="s">
        <v>44</v>
      </c>
      <c r="C29" s="51">
        <v>8613</v>
      </c>
      <c r="D29" s="51">
        <v>150</v>
      </c>
      <c r="E29" s="66">
        <v>87.55</v>
      </c>
      <c r="F29" s="51"/>
      <c r="G29" s="53"/>
      <c r="H29" s="53"/>
      <c r="I29" s="53"/>
      <c r="J29" s="53"/>
      <c r="K29" s="53"/>
      <c r="L29" s="53"/>
      <c r="M29" s="53"/>
      <c r="N29" s="53"/>
      <c r="O29" s="54"/>
      <c r="P29" s="53"/>
      <c r="Q29" s="54"/>
      <c r="R29" s="53"/>
      <c r="S29" s="53"/>
      <c r="T29" s="53"/>
      <c r="U29" s="53"/>
      <c r="V29" s="53"/>
      <c r="W29" s="53"/>
      <c r="X29" s="83">
        <f t="shared" si="0"/>
        <v>87.55</v>
      </c>
    </row>
    <row r="30" spans="1:24" s="1" customFormat="1" ht="18.75">
      <c r="A30" s="50">
        <v>15</v>
      </c>
      <c r="B30" s="65" t="s">
        <v>47</v>
      </c>
      <c r="C30" s="51">
        <v>7245</v>
      </c>
      <c r="D30" s="51"/>
      <c r="E30" s="66"/>
      <c r="F30" s="51"/>
      <c r="G30" s="53"/>
      <c r="H30" s="53"/>
      <c r="I30" s="53"/>
      <c r="J30" s="53"/>
      <c r="K30" s="53"/>
      <c r="L30" s="53"/>
      <c r="M30" s="53"/>
      <c r="N30" s="53">
        <v>4</v>
      </c>
      <c r="O30" s="54">
        <f t="shared" si="2"/>
        <v>11.113760000000001</v>
      </c>
      <c r="P30" s="53">
        <v>4</v>
      </c>
      <c r="Q30" s="54">
        <f t="shared" si="1"/>
        <v>64.941199999999995</v>
      </c>
      <c r="R30" s="53"/>
      <c r="S30" s="53"/>
      <c r="T30" s="53"/>
      <c r="U30" s="53"/>
      <c r="V30" s="53"/>
      <c r="W30" s="53"/>
      <c r="X30" s="83">
        <f t="shared" si="0"/>
        <v>76.054959999999994</v>
      </c>
    </row>
    <row r="31" spans="1:24" s="1" customFormat="1" ht="18.75">
      <c r="A31" s="50">
        <v>16</v>
      </c>
      <c r="B31" s="75" t="s">
        <v>37</v>
      </c>
      <c r="C31" s="55">
        <v>29709</v>
      </c>
      <c r="D31" s="55">
        <v>6900</v>
      </c>
      <c r="E31" s="66">
        <v>4027.3</v>
      </c>
      <c r="F31" s="55">
        <v>1750</v>
      </c>
      <c r="G31" s="53">
        <v>1718.3</v>
      </c>
      <c r="H31" s="84"/>
      <c r="I31" s="53"/>
      <c r="J31" s="71"/>
      <c r="K31" s="71"/>
      <c r="L31" s="53">
        <v>1</v>
      </c>
      <c r="M31" s="53">
        <v>511.15199999999999</v>
      </c>
      <c r="N31" s="53"/>
      <c r="O31" s="54"/>
      <c r="P31" s="53"/>
      <c r="Q31" s="54"/>
      <c r="R31" s="53">
        <v>1</v>
      </c>
      <c r="S31" s="53">
        <v>790.1</v>
      </c>
      <c r="T31" s="53">
        <v>400</v>
      </c>
      <c r="U31" s="53">
        <f t="shared" si="4"/>
        <v>832.96</v>
      </c>
      <c r="V31" s="53"/>
      <c r="W31" s="53"/>
      <c r="X31" s="83">
        <f t="shared" si="0"/>
        <v>7879.8119999999999</v>
      </c>
    </row>
    <row r="32" spans="1:24" s="1" customFormat="1" ht="18.75">
      <c r="A32" s="50">
        <v>17</v>
      </c>
      <c r="B32" s="75" t="s">
        <v>52</v>
      </c>
      <c r="C32" s="55">
        <v>6244</v>
      </c>
      <c r="D32" s="55"/>
      <c r="E32" s="66"/>
      <c r="F32" s="55"/>
      <c r="G32" s="53"/>
      <c r="H32" s="84">
        <v>100</v>
      </c>
      <c r="I32" s="53">
        <f t="shared" si="3"/>
        <v>167.10300000000001</v>
      </c>
      <c r="J32" s="71"/>
      <c r="K32" s="71"/>
      <c r="L32" s="53"/>
      <c r="M32" s="53"/>
      <c r="N32" s="53"/>
      <c r="O32" s="54"/>
      <c r="P32" s="53"/>
      <c r="Q32" s="54"/>
      <c r="R32" s="53"/>
      <c r="S32" s="53"/>
      <c r="T32" s="53"/>
      <c r="U32" s="53"/>
      <c r="V32" s="53"/>
      <c r="W32" s="53"/>
      <c r="X32" s="83">
        <f t="shared" si="0"/>
        <v>167.10300000000001</v>
      </c>
    </row>
    <row r="33" spans="1:26" s="1" customFormat="1" ht="18.75">
      <c r="A33" s="50">
        <v>18</v>
      </c>
      <c r="B33" s="75" t="s">
        <v>53</v>
      </c>
      <c r="C33" s="55">
        <v>10250</v>
      </c>
      <c r="D33" s="55"/>
      <c r="E33" s="66"/>
      <c r="F33" s="55"/>
      <c r="G33" s="53"/>
      <c r="H33" s="84"/>
      <c r="I33" s="53"/>
      <c r="J33" s="71"/>
      <c r="K33" s="71"/>
      <c r="L33" s="53"/>
      <c r="M33" s="53"/>
      <c r="N33" s="53">
        <v>4</v>
      </c>
      <c r="O33" s="54">
        <f t="shared" si="2"/>
        <v>11.113760000000001</v>
      </c>
      <c r="P33" s="53">
        <v>4</v>
      </c>
      <c r="Q33" s="54">
        <f t="shared" si="1"/>
        <v>64.941199999999995</v>
      </c>
      <c r="R33" s="53"/>
      <c r="S33" s="53"/>
      <c r="T33" s="53"/>
      <c r="U33" s="53"/>
      <c r="V33" s="53"/>
      <c r="W33" s="53"/>
      <c r="X33" s="83">
        <f t="shared" si="0"/>
        <v>76.054959999999994</v>
      </c>
      <c r="Y33" s="9"/>
    </row>
    <row r="34" spans="1:26" s="1" customFormat="1" ht="18.75">
      <c r="A34" s="93" t="s">
        <v>74</v>
      </c>
      <c r="B34" s="94"/>
      <c r="C34" s="56"/>
      <c r="D34" s="56"/>
      <c r="E34" s="83"/>
      <c r="F34" s="56"/>
      <c r="G34" s="57"/>
      <c r="H34" s="58"/>
      <c r="I34" s="57"/>
      <c r="J34" s="72"/>
      <c r="K34" s="72"/>
      <c r="L34" s="57"/>
      <c r="M34" s="57"/>
      <c r="N34" s="57"/>
      <c r="O34" s="59"/>
      <c r="P34" s="57"/>
      <c r="Q34" s="59"/>
      <c r="R34" s="57"/>
      <c r="S34" s="57"/>
      <c r="T34" s="57"/>
      <c r="U34" s="57"/>
      <c r="V34" s="57"/>
      <c r="W34" s="57"/>
      <c r="X34" s="83">
        <f>SUM(X16:X33)</f>
        <v>26718.899119999998</v>
      </c>
      <c r="Y34" s="9"/>
    </row>
    <row r="35" spans="1:26" s="1" customFormat="1" ht="18.75">
      <c r="A35" s="50">
        <v>19</v>
      </c>
      <c r="B35" s="75" t="s">
        <v>65</v>
      </c>
      <c r="C35" s="55"/>
      <c r="D35" s="55"/>
      <c r="E35" s="66"/>
      <c r="F35" s="55"/>
      <c r="G35" s="53"/>
      <c r="H35" s="84"/>
      <c r="I35" s="53"/>
      <c r="J35" s="71"/>
      <c r="K35" s="71"/>
      <c r="L35" s="53"/>
      <c r="M35" s="53"/>
      <c r="N35" s="53"/>
      <c r="O35" s="54"/>
      <c r="P35" s="53"/>
      <c r="Q35" s="54"/>
      <c r="R35" s="53"/>
      <c r="S35" s="53"/>
      <c r="T35" s="53"/>
      <c r="U35" s="53"/>
      <c r="V35" s="53">
        <v>500</v>
      </c>
      <c r="W35" s="53"/>
      <c r="X35" s="83">
        <f>U35+S35+Q35+O35+M35+K35+I35+G35+E35+V35</f>
        <v>500</v>
      </c>
    </row>
    <row r="36" spans="1:26" s="1" customFormat="1" ht="18.75">
      <c r="A36" s="50">
        <v>20</v>
      </c>
      <c r="B36" s="86" t="s">
        <v>80</v>
      </c>
      <c r="C36" s="61"/>
      <c r="D36" s="61"/>
      <c r="E36" s="67"/>
      <c r="F36" s="61"/>
      <c r="G36" s="62"/>
      <c r="H36" s="63"/>
      <c r="I36" s="62"/>
      <c r="J36" s="73"/>
      <c r="K36" s="73"/>
      <c r="L36" s="62"/>
      <c r="M36" s="62"/>
      <c r="N36" s="62"/>
      <c r="O36" s="64"/>
      <c r="P36" s="62"/>
      <c r="Q36" s="64"/>
      <c r="R36" s="62"/>
      <c r="S36" s="62"/>
      <c r="T36" s="62"/>
      <c r="U36" s="62"/>
      <c r="V36" s="62"/>
      <c r="W36" s="100">
        <v>15000</v>
      </c>
      <c r="X36" s="98">
        <v>15000</v>
      </c>
    </row>
    <row r="37" spans="1:26" s="1" customFormat="1" ht="18.75">
      <c r="A37" s="50">
        <v>21</v>
      </c>
      <c r="B37" s="86" t="s">
        <v>81</v>
      </c>
      <c r="C37" s="61"/>
      <c r="D37" s="61"/>
      <c r="E37" s="67"/>
      <c r="F37" s="61"/>
      <c r="G37" s="62"/>
      <c r="H37" s="63"/>
      <c r="I37" s="62"/>
      <c r="J37" s="73"/>
      <c r="K37" s="73"/>
      <c r="L37" s="62"/>
      <c r="M37" s="62"/>
      <c r="N37" s="62"/>
      <c r="O37" s="64"/>
      <c r="P37" s="62"/>
      <c r="Q37" s="64"/>
      <c r="R37" s="62"/>
      <c r="S37" s="62"/>
      <c r="T37" s="62"/>
      <c r="U37" s="62"/>
      <c r="V37" s="62"/>
      <c r="W37" s="101"/>
      <c r="X37" s="99"/>
    </row>
    <row r="38" spans="1:26" s="1" customFormat="1" ht="18.75">
      <c r="A38" s="50">
        <v>22</v>
      </c>
      <c r="B38" s="86" t="s">
        <v>82</v>
      </c>
      <c r="C38" s="61"/>
      <c r="D38" s="61"/>
      <c r="E38" s="67"/>
      <c r="F38" s="61"/>
      <c r="G38" s="62"/>
      <c r="H38" s="63"/>
      <c r="I38" s="62"/>
      <c r="J38" s="73"/>
      <c r="K38" s="73"/>
      <c r="L38" s="62"/>
      <c r="M38" s="62"/>
      <c r="N38" s="62"/>
      <c r="O38" s="64"/>
      <c r="P38" s="62"/>
      <c r="Q38" s="64"/>
      <c r="R38" s="62"/>
      <c r="S38" s="62"/>
      <c r="T38" s="62"/>
      <c r="U38" s="62"/>
      <c r="V38" s="62"/>
      <c r="W38" s="101"/>
      <c r="X38" s="99"/>
    </row>
    <row r="39" spans="1:26" s="1" customFormat="1" ht="18.75">
      <c r="A39" s="50">
        <v>23</v>
      </c>
      <c r="B39" s="86" t="s">
        <v>83</v>
      </c>
      <c r="C39" s="61"/>
      <c r="D39" s="61"/>
      <c r="E39" s="67"/>
      <c r="F39" s="61"/>
      <c r="G39" s="62"/>
      <c r="H39" s="63"/>
      <c r="I39" s="62"/>
      <c r="J39" s="73"/>
      <c r="K39" s="73"/>
      <c r="L39" s="62"/>
      <c r="M39" s="62"/>
      <c r="N39" s="62"/>
      <c r="O39" s="64"/>
      <c r="P39" s="62"/>
      <c r="Q39" s="64"/>
      <c r="R39" s="62"/>
      <c r="S39" s="62"/>
      <c r="T39" s="62"/>
      <c r="U39" s="62"/>
      <c r="V39" s="62"/>
      <c r="W39" s="101"/>
      <c r="X39" s="99"/>
    </row>
    <row r="40" spans="1:26" s="1" customFormat="1" ht="18.75">
      <c r="A40" s="50">
        <v>24</v>
      </c>
      <c r="B40" s="86" t="s">
        <v>84</v>
      </c>
      <c r="C40" s="61"/>
      <c r="D40" s="61"/>
      <c r="E40" s="67"/>
      <c r="F40" s="61"/>
      <c r="G40" s="62"/>
      <c r="H40" s="63"/>
      <c r="I40" s="62"/>
      <c r="J40" s="73"/>
      <c r="K40" s="73"/>
      <c r="L40" s="62"/>
      <c r="M40" s="62"/>
      <c r="N40" s="62"/>
      <c r="O40" s="64"/>
      <c r="P40" s="62"/>
      <c r="Q40" s="64"/>
      <c r="R40" s="62"/>
      <c r="S40" s="62"/>
      <c r="T40" s="62"/>
      <c r="U40" s="62"/>
      <c r="V40" s="62"/>
      <c r="W40" s="101"/>
      <c r="X40" s="99"/>
    </row>
    <row r="41" spans="1:26" s="1" customFormat="1" ht="18.75">
      <c r="A41" s="50">
        <v>25</v>
      </c>
      <c r="B41" s="86" t="s">
        <v>85</v>
      </c>
      <c r="C41" s="61"/>
      <c r="D41" s="61"/>
      <c r="E41" s="67"/>
      <c r="F41" s="61"/>
      <c r="G41" s="62"/>
      <c r="H41" s="63"/>
      <c r="I41" s="62"/>
      <c r="J41" s="73"/>
      <c r="K41" s="73"/>
      <c r="L41" s="62"/>
      <c r="M41" s="62"/>
      <c r="N41" s="62"/>
      <c r="O41" s="64"/>
      <c r="P41" s="62"/>
      <c r="Q41" s="64"/>
      <c r="R41" s="62"/>
      <c r="S41" s="62"/>
      <c r="T41" s="62"/>
      <c r="U41" s="62"/>
      <c r="V41" s="62"/>
      <c r="W41" s="102"/>
      <c r="X41" s="99"/>
    </row>
    <row r="42" spans="1:26" s="1" customFormat="1" ht="18.75">
      <c r="A42" s="50"/>
      <c r="B42" s="82" t="s">
        <v>66</v>
      </c>
      <c r="C42" s="55"/>
      <c r="D42" s="55"/>
      <c r="E42" s="52"/>
      <c r="F42" s="55"/>
      <c r="G42" s="53"/>
      <c r="H42" s="84"/>
      <c r="I42" s="53"/>
      <c r="J42" s="71"/>
      <c r="K42" s="71"/>
      <c r="L42" s="53"/>
      <c r="M42" s="53"/>
      <c r="N42" s="53"/>
      <c r="O42" s="54"/>
      <c r="P42" s="53"/>
      <c r="Q42" s="54"/>
      <c r="R42" s="53"/>
      <c r="S42" s="53"/>
      <c r="T42" s="53"/>
      <c r="U42" s="53"/>
      <c r="V42" s="53"/>
      <c r="W42" s="53"/>
      <c r="X42" s="81">
        <v>14255.3</v>
      </c>
    </row>
    <row r="43" spans="1:26" s="1" customFormat="1" ht="18.75">
      <c r="A43" s="95" t="s">
        <v>78</v>
      </c>
      <c r="B43" s="96"/>
      <c r="C43" s="58">
        <f t="shared" ref="C43:I43" si="5">SUM(C16:C33)</f>
        <v>184338</v>
      </c>
      <c r="D43" s="58">
        <f t="shared" si="5"/>
        <v>7050</v>
      </c>
      <c r="E43" s="74">
        <f t="shared" si="5"/>
        <v>4114.8500000000004</v>
      </c>
      <c r="F43" s="58">
        <f t="shared" si="5"/>
        <v>1750</v>
      </c>
      <c r="G43" s="58">
        <f t="shared" si="5"/>
        <v>1718.3</v>
      </c>
      <c r="H43" s="58">
        <f t="shared" si="5"/>
        <v>1050</v>
      </c>
      <c r="I43" s="58">
        <f t="shared" si="5"/>
        <v>1754.5815000000005</v>
      </c>
      <c r="J43" s="58">
        <f>SUM(J16:J31)</f>
        <v>1</v>
      </c>
      <c r="K43" s="58">
        <f>SUM(K16:K31)</f>
        <v>126.746</v>
      </c>
      <c r="L43" s="58">
        <f t="shared" ref="L43:U43" si="6">SUM(L16:L33)</f>
        <v>3</v>
      </c>
      <c r="M43" s="58">
        <f t="shared" si="6"/>
        <v>1533.4559999999999</v>
      </c>
      <c r="N43" s="58">
        <f t="shared" si="6"/>
        <v>63</v>
      </c>
      <c r="O43" s="74">
        <f t="shared" si="6"/>
        <v>175.04172000000003</v>
      </c>
      <c r="P43" s="58">
        <f t="shared" si="6"/>
        <v>63</v>
      </c>
      <c r="Q43" s="58">
        <f t="shared" si="6"/>
        <v>1022.8238999999999</v>
      </c>
      <c r="R43" s="58">
        <f t="shared" si="6"/>
        <v>9</v>
      </c>
      <c r="S43" s="58">
        <f t="shared" si="6"/>
        <v>8984.7000000000007</v>
      </c>
      <c r="T43" s="58">
        <f t="shared" si="6"/>
        <v>3500</v>
      </c>
      <c r="U43" s="58">
        <f t="shared" si="6"/>
        <v>7288.4</v>
      </c>
      <c r="V43" s="58">
        <f>SUM(V16:V42)</f>
        <v>500</v>
      </c>
      <c r="W43" s="58">
        <f>SUM(W36:W42)</f>
        <v>15000</v>
      </c>
      <c r="X43" s="74">
        <f>X34+X35+X36+X42</f>
        <v>56474.199120000005</v>
      </c>
      <c r="Z43" s="9"/>
    </row>
    <row r="44" spans="1:26">
      <c r="X44" s="8"/>
      <c r="Y44" s="9"/>
    </row>
    <row r="45" spans="1:26">
      <c r="X45" s="9"/>
    </row>
    <row r="46" spans="1:26" ht="2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6" ht="23.25">
      <c r="A47" s="87" t="s">
        <v>63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79"/>
      <c r="M47" s="79"/>
      <c r="N47" s="79"/>
      <c r="O47" s="79"/>
      <c r="P47" s="79"/>
      <c r="Q47" s="79"/>
      <c r="R47" s="79"/>
      <c r="S47" s="78" t="s">
        <v>64</v>
      </c>
      <c r="T47" s="80"/>
      <c r="U47" s="79"/>
      <c r="V47" s="21"/>
      <c r="W47" s="21"/>
      <c r="X47" s="60"/>
    </row>
    <row r="48" spans="1:26" ht="18.7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50" spans="1:6" ht="21">
      <c r="A50" s="20"/>
      <c r="B50" s="20"/>
      <c r="C50" s="21"/>
      <c r="D50" s="21"/>
      <c r="E50" s="21"/>
      <c r="F50" s="21"/>
    </row>
    <row r="51" spans="1:6" ht="21">
      <c r="A51" s="20"/>
      <c r="B51" s="20"/>
      <c r="C51" s="21"/>
      <c r="D51" s="21"/>
      <c r="E51" s="21"/>
      <c r="F51" s="21"/>
    </row>
    <row r="52" spans="1:6" ht="21">
      <c r="A52" s="20"/>
      <c r="B52" s="20"/>
      <c r="C52" s="21"/>
      <c r="D52" s="21"/>
      <c r="E52" s="21"/>
      <c r="F52" s="21"/>
    </row>
  </sheetData>
  <mergeCells count="23">
    <mergeCell ref="A5:X5"/>
    <mergeCell ref="A6:X6"/>
    <mergeCell ref="A9:A15"/>
    <mergeCell ref="B9:B15"/>
    <mergeCell ref="C9:C14"/>
    <mergeCell ref="D9:X10"/>
    <mergeCell ref="D11:E14"/>
    <mergeCell ref="F11:G14"/>
    <mergeCell ref="H11:I14"/>
    <mergeCell ref="J11:K14"/>
    <mergeCell ref="L11:M14"/>
    <mergeCell ref="N11:O14"/>
    <mergeCell ref="P11:Q14"/>
    <mergeCell ref="R11:S14"/>
    <mergeCell ref="T11:U14"/>
    <mergeCell ref="A47:K47"/>
    <mergeCell ref="X11:X14"/>
    <mergeCell ref="V11:V14"/>
    <mergeCell ref="A34:B34"/>
    <mergeCell ref="A43:B43"/>
    <mergeCell ref="W11:W14"/>
    <mergeCell ref="X36:X41"/>
    <mergeCell ref="W36:W41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topLeftCell="A11" zoomScale="70" zoomScaleNormal="70" workbookViewId="0">
      <selection activeCell="C31" sqref="A31:C31"/>
    </sheetView>
  </sheetViews>
  <sheetFormatPr defaultRowHeight="15"/>
  <cols>
    <col min="2" max="2" width="36.7109375" bestFit="1" customWidth="1"/>
    <col min="3" max="3" width="11.42578125" bestFit="1" customWidth="1"/>
    <col min="4" max="4" width="11.140625" customWidth="1"/>
    <col min="5" max="5" width="12.140625" customWidth="1"/>
    <col min="6" max="6" width="7.7109375" bestFit="1" customWidth="1"/>
    <col min="7" max="7" width="11.140625" bestFit="1" customWidth="1"/>
    <col min="8" max="8" width="7.7109375" bestFit="1" customWidth="1"/>
    <col min="9" max="9" width="10.28515625" bestFit="1" customWidth="1"/>
    <col min="10" max="10" width="5" bestFit="1" customWidth="1"/>
    <col min="11" max="11" width="10.28515625" bestFit="1" customWidth="1"/>
    <col min="12" max="12" width="5" bestFit="1" customWidth="1"/>
    <col min="13" max="13" width="10.28515625" bestFit="1" customWidth="1"/>
    <col min="14" max="14" width="3.7109375" bestFit="1" customWidth="1"/>
    <col min="15" max="15" width="9.5703125" customWidth="1"/>
    <col min="16" max="16" width="4.28515625" customWidth="1"/>
    <col min="17" max="17" width="8.85546875" customWidth="1"/>
    <col min="18" max="18" width="5" customWidth="1"/>
    <col min="19" max="19" width="9.7109375" customWidth="1"/>
    <col min="20" max="20" width="6.7109375" bestFit="1" customWidth="1"/>
    <col min="21" max="21" width="10.28515625" bestFit="1" customWidth="1"/>
    <col min="22" max="22" width="5.42578125" bestFit="1" customWidth="1"/>
    <col min="23" max="23" width="10.28515625" bestFit="1" customWidth="1"/>
    <col min="24" max="24" width="12.85546875" bestFit="1" customWidth="1"/>
    <col min="25" max="25" width="10.28515625" bestFit="1" customWidth="1"/>
    <col min="26" max="26" width="21.42578125" customWidth="1"/>
    <col min="27" max="27" width="14.140625" customWidth="1"/>
  </cols>
  <sheetData>
    <row r="1" spans="1:29" s="1" customFormat="1" ht="21">
      <c r="A1" s="20" t="s">
        <v>59</v>
      </c>
      <c r="B1" s="20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0" t="s">
        <v>69</v>
      </c>
      <c r="Y1" s="20"/>
      <c r="Z1" s="21"/>
      <c r="AA1" s="21"/>
      <c r="AB1" s="21"/>
    </row>
    <row r="2" spans="1:29" s="1" customFormat="1" ht="21">
      <c r="A2" s="20" t="s">
        <v>61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67</v>
      </c>
      <c r="Y2" s="20"/>
      <c r="Z2" s="21"/>
      <c r="AA2" s="21"/>
      <c r="AB2" s="21"/>
    </row>
    <row r="3" spans="1:29" s="1" customFormat="1" ht="21">
      <c r="A3" s="20" t="s">
        <v>62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68</v>
      </c>
      <c r="Y3" s="20"/>
      <c r="Z3" s="21"/>
      <c r="AA3" s="21"/>
      <c r="AB3" s="21"/>
    </row>
    <row r="4" spans="1:29" s="1" customFormat="1" ht="2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9" s="1" customFormat="1" ht="21">
      <c r="A5" s="112" t="s">
        <v>72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 spans="1:29" s="1" customFormat="1" ht="21">
      <c r="A6" s="112" t="s">
        <v>49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</row>
    <row r="7" spans="1:29" s="1" customFormat="1" ht="2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9" s="1" customFormat="1"/>
    <row r="9" spans="1:29" s="1" customFormat="1"/>
    <row r="10" spans="1:29">
      <c r="A10" s="120" t="s">
        <v>0</v>
      </c>
      <c r="B10" s="121" t="s">
        <v>1</v>
      </c>
      <c r="C10" s="122" t="s">
        <v>2</v>
      </c>
      <c r="D10" s="123" t="s">
        <v>70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16" t="s">
        <v>71</v>
      </c>
      <c r="Z10" s="117"/>
      <c r="AA10" s="113" t="s">
        <v>3</v>
      </c>
    </row>
    <row r="11" spans="1:29">
      <c r="A11" s="120"/>
      <c r="B11" s="121"/>
      <c r="C11" s="122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18"/>
      <c r="Z11" s="119"/>
      <c r="AA11" s="114"/>
    </row>
    <row r="12" spans="1:29" ht="15" customHeight="1">
      <c r="A12" s="120"/>
      <c r="B12" s="121"/>
      <c r="C12" s="122"/>
      <c r="D12" s="111" t="s">
        <v>4</v>
      </c>
      <c r="E12" s="111"/>
      <c r="F12" s="111" t="s">
        <v>5</v>
      </c>
      <c r="G12" s="111"/>
      <c r="H12" s="116" t="s">
        <v>6</v>
      </c>
      <c r="I12" s="117"/>
      <c r="J12" s="111" t="s">
        <v>7</v>
      </c>
      <c r="K12" s="111"/>
      <c r="L12" s="116" t="s">
        <v>8</v>
      </c>
      <c r="M12" s="117"/>
      <c r="N12" s="116" t="s">
        <v>9</v>
      </c>
      <c r="O12" s="117"/>
      <c r="P12" s="116" t="s">
        <v>10</v>
      </c>
      <c r="Q12" s="117"/>
      <c r="R12" s="116" t="s">
        <v>11</v>
      </c>
      <c r="S12" s="117"/>
      <c r="T12" s="111" t="s">
        <v>12</v>
      </c>
      <c r="U12" s="111"/>
      <c r="V12" s="111" t="s">
        <v>13</v>
      </c>
      <c r="W12" s="111"/>
      <c r="X12" s="111" t="s">
        <v>14</v>
      </c>
      <c r="Y12" s="111" t="s">
        <v>15</v>
      </c>
      <c r="Z12" s="111" t="s">
        <v>16</v>
      </c>
      <c r="AA12" s="114"/>
    </row>
    <row r="13" spans="1:29" ht="179.25" customHeight="1">
      <c r="A13" s="120"/>
      <c r="B13" s="121"/>
      <c r="C13" s="122"/>
      <c r="D13" s="111"/>
      <c r="E13" s="111"/>
      <c r="F13" s="111"/>
      <c r="G13" s="111"/>
      <c r="H13" s="118"/>
      <c r="I13" s="119"/>
      <c r="J13" s="111"/>
      <c r="K13" s="111"/>
      <c r="L13" s="118"/>
      <c r="M13" s="119"/>
      <c r="N13" s="118"/>
      <c r="O13" s="119"/>
      <c r="P13" s="118"/>
      <c r="Q13" s="119"/>
      <c r="R13" s="118"/>
      <c r="S13" s="119"/>
      <c r="T13" s="111"/>
      <c r="U13" s="111"/>
      <c r="V13" s="111"/>
      <c r="W13" s="111"/>
      <c r="X13" s="111"/>
      <c r="Y13" s="111"/>
      <c r="Z13" s="111"/>
      <c r="AA13" s="115"/>
    </row>
    <row r="14" spans="1:29" ht="15.75">
      <c r="A14" s="120"/>
      <c r="B14" s="121"/>
      <c r="C14" s="24" t="s">
        <v>17</v>
      </c>
      <c r="D14" s="24" t="s">
        <v>18</v>
      </c>
      <c r="E14" s="24" t="s">
        <v>19</v>
      </c>
      <c r="F14" s="24" t="s">
        <v>20</v>
      </c>
      <c r="G14" s="24" t="s">
        <v>19</v>
      </c>
      <c r="H14" s="24" t="s">
        <v>20</v>
      </c>
      <c r="I14" s="24" t="s">
        <v>19</v>
      </c>
      <c r="J14" s="25" t="s">
        <v>21</v>
      </c>
      <c r="K14" s="24" t="s">
        <v>19</v>
      </c>
      <c r="L14" s="25" t="s">
        <v>21</v>
      </c>
      <c r="M14" s="24" t="s">
        <v>19</v>
      </c>
      <c r="N14" s="25" t="s">
        <v>21</v>
      </c>
      <c r="O14" s="24" t="s">
        <v>19</v>
      </c>
      <c r="P14" s="25" t="s">
        <v>21</v>
      </c>
      <c r="Q14" s="24" t="s">
        <v>19</v>
      </c>
      <c r="R14" s="25" t="s">
        <v>21</v>
      </c>
      <c r="S14" s="24" t="s">
        <v>19</v>
      </c>
      <c r="T14" s="24" t="s">
        <v>18</v>
      </c>
      <c r="U14" s="24" t="s">
        <v>19</v>
      </c>
      <c r="V14" s="24" t="s">
        <v>22</v>
      </c>
      <c r="W14" s="24" t="s">
        <v>19</v>
      </c>
      <c r="X14" s="24" t="s">
        <v>19</v>
      </c>
      <c r="Y14" s="24" t="s">
        <v>23</v>
      </c>
      <c r="Z14" s="24" t="s">
        <v>23</v>
      </c>
      <c r="AA14" s="24" t="s">
        <v>23</v>
      </c>
    </row>
    <row r="15" spans="1:29" ht="15.75">
      <c r="A15" s="26">
        <v>1</v>
      </c>
      <c r="B15" s="27" t="s">
        <v>24</v>
      </c>
      <c r="C15" s="28">
        <v>3934</v>
      </c>
      <c r="D15" s="28">
        <v>1295.22</v>
      </c>
      <c r="E15" s="29">
        <f t="shared" ref="E15:E30" si="0">D15*727.96/1000</f>
        <v>942.86835120000001</v>
      </c>
      <c r="F15" s="28">
        <v>400</v>
      </c>
      <c r="G15" s="30">
        <f>F15*1150/1000</f>
        <v>460</v>
      </c>
      <c r="H15" s="30"/>
      <c r="I15" s="30"/>
      <c r="J15" s="31"/>
      <c r="K15" s="31"/>
      <c r="L15" s="31"/>
      <c r="M15" s="31"/>
      <c r="N15" s="30"/>
      <c r="O15" s="30"/>
      <c r="P15" s="31"/>
      <c r="Q15" s="31"/>
      <c r="R15" s="31"/>
      <c r="S15" s="31"/>
      <c r="T15" s="31"/>
      <c r="U15" s="31"/>
      <c r="V15" s="31"/>
      <c r="W15" s="31"/>
      <c r="X15" s="32">
        <f t="shared" ref="X15:X20" si="1">W15+U15+S15+Q15+O15+M15+K15+I15+G15+E15</f>
        <v>1402.8683512</v>
      </c>
      <c r="Y15" s="33"/>
      <c r="Z15" s="33"/>
      <c r="AA15" s="32">
        <f t="shared" ref="AA15:AA20" si="2">X15+Z15</f>
        <v>1402.8683512</v>
      </c>
      <c r="AC15" s="1"/>
    </row>
    <row r="16" spans="1:29" ht="15.75">
      <c r="A16" s="26">
        <v>2</v>
      </c>
      <c r="B16" s="27" t="s">
        <v>25</v>
      </c>
      <c r="C16" s="28">
        <v>10419</v>
      </c>
      <c r="D16" s="28">
        <v>3675</v>
      </c>
      <c r="E16" s="29">
        <f t="shared" si="0"/>
        <v>2675.2530000000002</v>
      </c>
      <c r="F16" s="28">
        <v>980</v>
      </c>
      <c r="G16" s="30">
        <f t="shared" ref="G16:G30" si="3">F16*1150/1000</f>
        <v>1127</v>
      </c>
      <c r="H16" s="30"/>
      <c r="I16" s="30"/>
      <c r="J16" s="30">
        <v>1</v>
      </c>
      <c r="K16" s="30">
        <v>190</v>
      </c>
      <c r="L16" s="31"/>
      <c r="M16" s="31"/>
      <c r="N16" s="30"/>
      <c r="O16" s="30"/>
      <c r="P16" s="31"/>
      <c r="Q16" s="31"/>
      <c r="R16" s="31"/>
      <c r="S16" s="31"/>
      <c r="T16" s="31"/>
      <c r="U16" s="31"/>
      <c r="V16" s="31"/>
      <c r="W16" s="31"/>
      <c r="X16" s="32">
        <f t="shared" si="1"/>
        <v>3992.2530000000002</v>
      </c>
      <c r="Y16" s="33"/>
      <c r="Z16" s="33"/>
      <c r="AA16" s="32">
        <f t="shared" si="2"/>
        <v>3992.2530000000002</v>
      </c>
    </row>
    <row r="17" spans="1:27" ht="15.75">
      <c r="A17" s="26">
        <v>3</v>
      </c>
      <c r="B17" s="27" t="s">
        <v>26</v>
      </c>
      <c r="C17" s="28">
        <v>13668</v>
      </c>
      <c r="D17" s="28">
        <v>4635</v>
      </c>
      <c r="E17" s="29">
        <f t="shared" si="0"/>
        <v>3374.0945999999999</v>
      </c>
      <c r="F17" s="28">
        <v>990</v>
      </c>
      <c r="G17" s="30">
        <f t="shared" si="3"/>
        <v>1138.5</v>
      </c>
      <c r="H17" s="30"/>
      <c r="I17" s="30"/>
      <c r="J17" s="30">
        <v>1</v>
      </c>
      <c r="K17" s="30">
        <v>190</v>
      </c>
      <c r="L17" s="31"/>
      <c r="M17" s="31"/>
      <c r="N17" s="30"/>
      <c r="O17" s="30"/>
      <c r="P17" s="31"/>
      <c r="Q17" s="31"/>
      <c r="R17" s="31"/>
      <c r="S17" s="31"/>
      <c r="T17" s="31"/>
      <c r="U17" s="31"/>
      <c r="V17" s="31"/>
      <c r="W17" s="31"/>
      <c r="X17" s="32">
        <f t="shared" si="1"/>
        <v>4702.5946000000004</v>
      </c>
      <c r="Y17" s="33"/>
      <c r="Z17" s="33"/>
      <c r="AA17" s="32">
        <f t="shared" si="2"/>
        <v>4702.5946000000004</v>
      </c>
    </row>
    <row r="18" spans="1:27" ht="15.75">
      <c r="A18" s="26">
        <v>4</v>
      </c>
      <c r="B18" s="27" t="s">
        <v>27</v>
      </c>
      <c r="C18" s="28">
        <v>6411</v>
      </c>
      <c r="D18" s="28">
        <v>2335</v>
      </c>
      <c r="E18" s="29">
        <f t="shared" si="0"/>
        <v>1699.7866000000001</v>
      </c>
      <c r="F18" s="28">
        <v>850</v>
      </c>
      <c r="G18" s="30">
        <f t="shared" si="3"/>
        <v>977.5</v>
      </c>
      <c r="H18" s="30"/>
      <c r="I18" s="30"/>
      <c r="J18" s="30">
        <v>1</v>
      </c>
      <c r="K18" s="30">
        <v>190</v>
      </c>
      <c r="L18" s="31"/>
      <c r="M18" s="31"/>
      <c r="N18" s="30"/>
      <c r="O18" s="30"/>
      <c r="P18" s="31"/>
      <c r="Q18" s="31"/>
      <c r="R18" s="31"/>
      <c r="S18" s="31"/>
      <c r="T18" s="31"/>
      <c r="U18" s="31"/>
      <c r="V18" s="31"/>
      <c r="W18" s="31"/>
      <c r="X18" s="32">
        <f t="shared" si="1"/>
        <v>2867.2866000000004</v>
      </c>
      <c r="Y18" s="33"/>
      <c r="Z18" s="33"/>
      <c r="AA18" s="32">
        <f t="shared" si="2"/>
        <v>2867.2866000000004</v>
      </c>
    </row>
    <row r="19" spans="1:27" ht="15.75">
      <c r="A19" s="26">
        <v>5</v>
      </c>
      <c r="B19" s="27" t="s">
        <v>28</v>
      </c>
      <c r="C19" s="28">
        <v>10205</v>
      </c>
      <c r="D19" s="28">
        <v>2346</v>
      </c>
      <c r="E19" s="29">
        <f t="shared" si="0"/>
        <v>1707.7941600000001</v>
      </c>
      <c r="F19" s="28">
        <v>805</v>
      </c>
      <c r="G19" s="30">
        <f t="shared" si="3"/>
        <v>925.75</v>
      </c>
      <c r="H19" s="30"/>
      <c r="I19" s="30"/>
      <c r="J19" s="30">
        <v>1</v>
      </c>
      <c r="K19" s="30">
        <v>190</v>
      </c>
      <c r="L19" s="31"/>
      <c r="M19" s="31"/>
      <c r="N19" s="30"/>
      <c r="O19" s="30"/>
      <c r="P19" s="31"/>
      <c r="Q19" s="31"/>
      <c r="R19" s="31"/>
      <c r="S19" s="31"/>
      <c r="T19" s="31"/>
      <c r="U19" s="31"/>
      <c r="V19" s="31"/>
      <c r="W19" s="31"/>
      <c r="X19" s="32">
        <f t="shared" si="1"/>
        <v>2823.5441600000004</v>
      </c>
      <c r="Y19" s="33"/>
      <c r="Z19" s="33"/>
      <c r="AA19" s="32">
        <f t="shared" si="2"/>
        <v>2823.5441600000004</v>
      </c>
    </row>
    <row r="20" spans="1:27" ht="15.75">
      <c r="A20" s="26">
        <v>6</v>
      </c>
      <c r="B20" s="27" t="s">
        <v>29</v>
      </c>
      <c r="C20" s="28">
        <v>14339</v>
      </c>
      <c r="D20" s="28">
        <v>3120</v>
      </c>
      <c r="E20" s="29">
        <f t="shared" si="0"/>
        <v>2271.2352000000001</v>
      </c>
      <c r="F20" s="28">
        <v>940</v>
      </c>
      <c r="G20" s="30">
        <f t="shared" si="3"/>
        <v>1081</v>
      </c>
      <c r="H20" s="30"/>
      <c r="I20" s="30"/>
      <c r="J20" s="30">
        <v>2</v>
      </c>
      <c r="K20" s="30">
        <v>380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>
        <f t="shared" si="1"/>
        <v>3732.2352000000001</v>
      </c>
      <c r="Y20" s="33"/>
      <c r="Z20" s="33"/>
      <c r="AA20" s="32">
        <f t="shared" si="2"/>
        <v>3732.2352000000001</v>
      </c>
    </row>
    <row r="21" spans="1:27" s="1" customFormat="1" ht="15.75">
      <c r="A21" s="26"/>
      <c r="B21" s="27"/>
      <c r="C21" s="28"/>
      <c r="D21" s="28"/>
      <c r="E21" s="29"/>
      <c r="F21" s="28"/>
      <c r="G21" s="30"/>
      <c r="H21" s="30"/>
      <c r="I21" s="30"/>
      <c r="J21" s="30"/>
      <c r="K21" s="30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/>
      <c r="Y21" s="33"/>
      <c r="Z21" s="33"/>
      <c r="AA21" s="32"/>
    </row>
    <row r="22" spans="1:27" ht="15.75">
      <c r="A22" s="26">
        <v>7</v>
      </c>
      <c r="B22" s="41" t="s">
        <v>30</v>
      </c>
      <c r="C22" s="28">
        <v>15912</v>
      </c>
      <c r="D22" s="28">
        <v>5063</v>
      </c>
      <c r="E22" s="29">
        <f t="shared" si="0"/>
        <v>3685.6614799999998</v>
      </c>
      <c r="F22" s="28">
        <v>1100</v>
      </c>
      <c r="G22" s="30">
        <f t="shared" si="3"/>
        <v>1265</v>
      </c>
      <c r="H22" s="31"/>
      <c r="I22" s="31"/>
      <c r="J22" s="30">
        <v>2</v>
      </c>
      <c r="K22" s="30">
        <v>380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2">
        <f>W22+U22+S22+Q22+O22+M22+K22+I22+G22+E22</f>
        <v>5330.6614799999998</v>
      </c>
      <c r="Y22" s="33"/>
      <c r="Z22" s="33"/>
      <c r="AA22" s="32">
        <f t="shared" ref="AA22:AA32" si="4">X22+Z22</f>
        <v>5330.6614799999998</v>
      </c>
    </row>
    <row r="23" spans="1:27" s="1" customFormat="1" ht="15.75">
      <c r="A23" s="26">
        <v>8</v>
      </c>
      <c r="B23" s="41" t="s">
        <v>31</v>
      </c>
      <c r="C23" s="28">
        <v>8535</v>
      </c>
      <c r="D23" s="28">
        <v>2116</v>
      </c>
      <c r="E23" s="29">
        <f t="shared" si="0"/>
        <v>1540.3633600000001</v>
      </c>
      <c r="F23" s="28">
        <v>706</v>
      </c>
      <c r="G23" s="30">
        <f t="shared" si="3"/>
        <v>811.9</v>
      </c>
      <c r="H23" s="30"/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2">
        <f t="shared" ref="X23:X32" si="5">W23+U23+S23+Q23+O23+M23+K23+I23+G23+E23</f>
        <v>2352.2633599999999</v>
      </c>
      <c r="Y23" s="33"/>
      <c r="Z23" s="33"/>
      <c r="AA23" s="32">
        <f t="shared" si="4"/>
        <v>2352.2633599999999</v>
      </c>
    </row>
    <row r="24" spans="1:27" s="1" customFormat="1" ht="15.75">
      <c r="A24" s="26">
        <v>9</v>
      </c>
      <c r="B24" s="41" t="s">
        <v>32</v>
      </c>
      <c r="C24" s="28">
        <v>4214</v>
      </c>
      <c r="D24" s="28">
        <v>1750</v>
      </c>
      <c r="E24" s="29">
        <f t="shared" si="0"/>
        <v>1273.93</v>
      </c>
      <c r="F24" s="28">
        <v>450</v>
      </c>
      <c r="G24" s="30">
        <f t="shared" si="3"/>
        <v>517.5</v>
      </c>
      <c r="H24" s="30"/>
      <c r="I24" s="30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2">
        <f t="shared" si="5"/>
        <v>1791.43</v>
      </c>
      <c r="Y24" s="33"/>
      <c r="Z24" s="33"/>
      <c r="AA24" s="32">
        <f t="shared" si="4"/>
        <v>1791.43</v>
      </c>
    </row>
    <row r="25" spans="1:27" s="1" customFormat="1" ht="15.75">
      <c r="A25" s="26">
        <v>10</v>
      </c>
      <c r="B25" s="42" t="s">
        <v>33</v>
      </c>
      <c r="C25" s="28">
        <v>7310</v>
      </c>
      <c r="D25" s="28">
        <v>1450</v>
      </c>
      <c r="E25" s="29">
        <f t="shared" si="0"/>
        <v>1055.5419999999999</v>
      </c>
      <c r="F25" s="28">
        <v>380</v>
      </c>
      <c r="G25" s="30">
        <f t="shared" si="3"/>
        <v>437</v>
      </c>
      <c r="H25" s="30"/>
      <c r="I25" s="3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2">
        <f t="shared" si="5"/>
        <v>1492.5419999999999</v>
      </c>
      <c r="Y25" s="33"/>
      <c r="Z25" s="33"/>
      <c r="AA25" s="32">
        <f t="shared" si="4"/>
        <v>1492.5419999999999</v>
      </c>
    </row>
    <row r="26" spans="1:27" s="1" customFormat="1" ht="15.75">
      <c r="A26" s="26">
        <v>11</v>
      </c>
      <c r="B26" s="42" t="s">
        <v>34</v>
      </c>
      <c r="C26" s="28">
        <v>7629</v>
      </c>
      <c r="D26" s="28">
        <v>1650</v>
      </c>
      <c r="E26" s="29">
        <f t="shared" si="0"/>
        <v>1201.134</v>
      </c>
      <c r="F26" s="28">
        <v>450</v>
      </c>
      <c r="G26" s="30">
        <f t="shared" si="3"/>
        <v>517.5</v>
      </c>
      <c r="H26" s="30"/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>
        <f t="shared" si="5"/>
        <v>1718.634</v>
      </c>
      <c r="Y26" s="33"/>
      <c r="Z26" s="33"/>
      <c r="AA26" s="32">
        <f t="shared" si="4"/>
        <v>1718.634</v>
      </c>
    </row>
    <row r="27" spans="1:27" s="1" customFormat="1" ht="15.75">
      <c r="A27" s="26">
        <v>12</v>
      </c>
      <c r="B27" s="42" t="s">
        <v>35</v>
      </c>
      <c r="C27" s="28">
        <v>12626</v>
      </c>
      <c r="D27" s="28">
        <v>1100</v>
      </c>
      <c r="E27" s="29">
        <f t="shared" si="0"/>
        <v>800.75599999999997</v>
      </c>
      <c r="F27" s="28">
        <v>380</v>
      </c>
      <c r="G27" s="30">
        <f t="shared" si="3"/>
        <v>437</v>
      </c>
      <c r="H27" s="30"/>
      <c r="I27" s="30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2">
        <f t="shared" si="5"/>
        <v>1237.7559999999999</v>
      </c>
      <c r="Y27" s="33"/>
      <c r="Z27" s="33"/>
      <c r="AA27" s="32">
        <f t="shared" si="4"/>
        <v>1237.7559999999999</v>
      </c>
    </row>
    <row r="28" spans="1:27" s="1" customFormat="1" ht="15.75">
      <c r="A28" s="26">
        <v>13</v>
      </c>
      <c r="B28" s="42" t="s">
        <v>36</v>
      </c>
      <c r="C28" s="28">
        <v>9958</v>
      </c>
      <c r="D28" s="28">
        <v>2000</v>
      </c>
      <c r="E28" s="29">
        <f t="shared" si="0"/>
        <v>1455.92</v>
      </c>
      <c r="F28" s="28">
        <v>600</v>
      </c>
      <c r="G28" s="30">
        <f t="shared" si="3"/>
        <v>690</v>
      </c>
      <c r="H28" s="30"/>
      <c r="I28" s="34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2">
        <f t="shared" si="5"/>
        <v>2145.92</v>
      </c>
      <c r="Y28" s="33"/>
      <c r="Z28" s="33"/>
      <c r="AA28" s="32">
        <f t="shared" si="4"/>
        <v>2145.92</v>
      </c>
    </row>
    <row r="29" spans="1:27" s="1" customFormat="1" ht="15.75">
      <c r="A29" s="26">
        <v>14</v>
      </c>
      <c r="B29" s="42" t="s">
        <v>50</v>
      </c>
      <c r="C29" s="28">
        <v>8258</v>
      </c>
      <c r="D29" s="28">
        <v>1360</v>
      </c>
      <c r="E29" s="29">
        <f t="shared" si="0"/>
        <v>990.02560000000005</v>
      </c>
      <c r="F29" s="28">
        <v>300</v>
      </c>
      <c r="G29" s="30">
        <f t="shared" si="3"/>
        <v>345</v>
      </c>
      <c r="H29" s="30"/>
      <c r="I29" s="34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>
        <f t="shared" si="5"/>
        <v>1335.0255999999999</v>
      </c>
      <c r="Y29" s="33"/>
      <c r="Z29" s="33"/>
      <c r="AA29" s="32">
        <f t="shared" si="4"/>
        <v>1335.0255999999999</v>
      </c>
    </row>
    <row r="30" spans="1:27" s="1" customFormat="1" ht="15.75">
      <c r="A30" s="26">
        <v>15</v>
      </c>
      <c r="B30" s="42" t="s">
        <v>51</v>
      </c>
      <c r="C30" s="28">
        <v>7697</v>
      </c>
      <c r="D30" s="28">
        <v>3450</v>
      </c>
      <c r="E30" s="29">
        <f t="shared" si="0"/>
        <v>2511.462</v>
      </c>
      <c r="F30" s="28">
        <v>300</v>
      </c>
      <c r="G30" s="30">
        <f t="shared" si="3"/>
        <v>345</v>
      </c>
      <c r="H30" s="30"/>
      <c r="I30" s="34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>
        <f t="shared" si="5"/>
        <v>2856.462</v>
      </c>
      <c r="Y30" s="33"/>
      <c r="Z30" s="33"/>
      <c r="AA30" s="32">
        <f t="shared" si="4"/>
        <v>2856.462</v>
      </c>
    </row>
    <row r="31" spans="1:27" s="1" customFormat="1" ht="15.75">
      <c r="A31" s="26"/>
      <c r="B31" s="43"/>
      <c r="C31" s="44"/>
      <c r="D31" s="44">
        <f>SUM(D22:D30)</f>
        <v>19939</v>
      </c>
      <c r="E31" s="45">
        <f>SUM(E22:E30)</f>
        <v>14514.79444</v>
      </c>
      <c r="F31" s="44">
        <f>SUM(F22:F30)</f>
        <v>4666</v>
      </c>
      <c r="G31" s="46">
        <f>SUM(G22:G30)</f>
        <v>5365.9</v>
      </c>
      <c r="H31" s="46"/>
      <c r="I31" s="47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32">
        <f t="shared" si="5"/>
        <v>19880.694439999999</v>
      </c>
      <c r="Y31" s="49"/>
      <c r="Z31" s="49"/>
      <c r="AA31" s="32">
        <f t="shared" si="4"/>
        <v>19880.694439999999</v>
      </c>
    </row>
    <row r="32" spans="1:27" s="1" customFormat="1" ht="15.75">
      <c r="A32" s="26">
        <v>16</v>
      </c>
      <c r="B32" s="27" t="s">
        <v>48</v>
      </c>
      <c r="C32" s="28"/>
      <c r="D32" s="28"/>
      <c r="E32" s="35"/>
      <c r="F32" s="28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5"/>
      <c r="W32" s="35"/>
      <c r="X32" s="32">
        <f t="shared" si="5"/>
        <v>0</v>
      </c>
      <c r="Y32" s="36">
        <v>4341.5673999999999</v>
      </c>
      <c r="Z32" s="36">
        <f>SUM(Y32)</f>
        <v>4341.5673999999999</v>
      </c>
      <c r="AA32" s="32">
        <f t="shared" si="4"/>
        <v>4341.5673999999999</v>
      </c>
    </row>
    <row r="33" spans="1:27" ht="15.75">
      <c r="A33" s="37"/>
      <c r="B33" s="38" t="s">
        <v>38</v>
      </c>
      <c r="C33" s="39">
        <f>SUM(C15:C32)</f>
        <v>141115</v>
      </c>
      <c r="D33" s="39">
        <f>SUM(D15:D32)</f>
        <v>57284.22</v>
      </c>
      <c r="E33" s="40">
        <f>SUM(E15:E32)</f>
        <v>41700.620791199995</v>
      </c>
      <c r="F33" s="39">
        <f>SUM(F15:F32)</f>
        <v>14297</v>
      </c>
      <c r="G33" s="39">
        <f>SUM(G15:G32)</f>
        <v>16441.55</v>
      </c>
      <c r="H33" s="39"/>
      <c r="I33" s="32"/>
      <c r="J33" s="39">
        <f>SUM(J15:J32)</f>
        <v>8</v>
      </c>
      <c r="K33" s="39">
        <f>SUM(K15:K32)</f>
        <v>1520</v>
      </c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2">
        <f>SUM(X15:X32)</f>
        <v>59662.170791199998</v>
      </c>
      <c r="Y33" s="32">
        <f>SUM(Y32)</f>
        <v>4341.5673999999999</v>
      </c>
      <c r="Z33" s="32">
        <f>SUM(Z32)</f>
        <v>4341.5673999999999</v>
      </c>
      <c r="AA33" s="32">
        <f>SUM(AA15:AA32)</f>
        <v>64003.738191199998</v>
      </c>
    </row>
    <row r="34" spans="1:27" ht="2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7" ht="21">
      <c r="A35" s="124" t="s">
        <v>63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21"/>
      <c r="M35" s="21"/>
      <c r="N35" s="21"/>
      <c r="O35" s="21"/>
      <c r="P35" s="21"/>
      <c r="Q35" s="21"/>
      <c r="R35" s="21"/>
      <c r="S35" s="20" t="s">
        <v>64</v>
      </c>
      <c r="T35" s="22"/>
      <c r="U35" s="21"/>
      <c r="V35" s="21"/>
      <c r="W35" s="21"/>
      <c r="X35" s="21"/>
    </row>
  </sheetData>
  <mergeCells count="22">
    <mergeCell ref="A35:K35"/>
    <mergeCell ref="P12:Q13"/>
    <mergeCell ref="R12:S13"/>
    <mergeCell ref="T12:U13"/>
    <mergeCell ref="V12:W13"/>
    <mergeCell ref="N12:O13"/>
    <mergeCell ref="X12:X13"/>
    <mergeCell ref="A5:AA5"/>
    <mergeCell ref="A6:AA6"/>
    <mergeCell ref="AA10:AA13"/>
    <mergeCell ref="D12:E13"/>
    <mergeCell ref="F12:G13"/>
    <mergeCell ref="H12:I13"/>
    <mergeCell ref="J12:K13"/>
    <mergeCell ref="Y12:Y13"/>
    <mergeCell ref="A10:A14"/>
    <mergeCell ref="B10:B14"/>
    <mergeCell ref="C10:C13"/>
    <mergeCell ref="D10:X11"/>
    <mergeCell ref="Y10:Z11"/>
    <mergeCell ref="Z12:Z13"/>
    <mergeCell ref="L12:M13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E23" sqref="E23"/>
    </sheetView>
  </sheetViews>
  <sheetFormatPr defaultRowHeight="15"/>
  <cols>
    <col min="2" max="2" width="24.85546875" customWidth="1"/>
    <col min="4" max="4" width="26.5703125" bestFit="1" customWidth="1"/>
    <col min="5" max="5" width="39.42578125" bestFit="1" customWidth="1"/>
    <col min="6" max="6" width="28.5703125" bestFit="1" customWidth="1"/>
    <col min="7" max="7" width="5.42578125" bestFit="1" customWidth="1"/>
    <col min="8" max="8" width="7.5703125" bestFit="1" customWidth="1"/>
    <col min="9" max="9" width="44.28515625" bestFit="1" customWidth="1"/>
  </cols>
  <sheetData>
    <row r="1" spans="1:9" ht="15" customHeight="1">
      <c r="A1" s="146" t="s">
        <v>0</v>
      </c>
      <c r="B1" s="133" t="s">
        <v>1</v>
      </c>
      <c r="C1" s="130" t="s">
        <v>2</v>
      </c>
      <c r="D1" s="126"/>
      <c r="E1" s="126"/>
      <c r="F1" s="126"/>
      <c r="G1" s="126"/>
      <c r="H1" s="126"/>
      <c r="I1" s="127"/>
    </row>
    <row r="2" spans="1:9">
      <c r="A2" s="146"/>
      <c r="B2" s="134"/>
      <c r="C2" s="131"/>
      <c r="D2" s="128"/>
      <c r="E2" s="128"/>
      <c r="F2" s="128"/>
      <c r="G2" s="128"/>
      <c r="H2" s="128"/>
      <c r="I2" s="129"/>
    </row>
    <row r="3" spans="1:9" ht="15" customHeight="1">
      <c r="A3" s="146"/>
      <c r="B3" s="134"/>
      <c r="C3" s="131"/>
      <c r="D3" s="138" t="s">
        <v>56</v>
      </c>
      <c r="E3" s="126"/>
      <c r="F3" s="126"/>
      <c r="G3" s="126"/>
      <c r="H3" s="126"/>
      <c r="I3" s="127"/>
    </row>
    <row r="4" spans="1:9">
      <c r="A4" s="146"/>
      <c r="B4" s="134"/>
      <c r="C4" s="131"/>
      <c r="D4" s="139"/>
      <c r="E4" s="128"/>
      <c r="F4" s="128"/>
      <c r="G4" s="128"/>
      <c r="H4" s="128"/>
      <c r="I4" s="129"/>
    </row>
    <row r="5" spans="1:9" ht="15" customHeight="1">
      <c r="A5" s="146"/>
      <c r="B5" s="134"/>
      <c r="C5" s="131"/>
      <c r="D5" s="140" t="s">
        <v>55</v>
      </c>
      <c r="E5" s="140" t="s">
        <v>54</v>
      </c>
      <c r="F5" s="140" t="s">
        <v>57</v>
      </c>
      <c r="G5" s="142" t="s">
        <v>13</v>
      </c>
      <c r="H5" s="143"/>
      <c r="I5" s="140" t="s">
        <v>14</v>
      </c>
    </row>
    <row r="6" spans="1:9">
      <c r="A6" s="146"/>
      <c r="B6" s="134"/>
      <c r="C6" s="132"/>
      <c r="D6" s="141"/>
      <c r="E6" s="141"/>
      <c r="F6" s="141"/>
      <c r="G6" s="144"/>
      <c r="H6" s="145"/>
      <c r="I6" s="141"/>
    </row>
    <row r="7" spans="1:9">
      <c r="A7" s="146"/>
      <c r="B7" s="135"/>
      <c r="C7" s="14" t="s">
        <v>17</v>
      </c>
      <c r="D7" s="14" t="s">
        <v>19</v>
      </c>
      <c r="E7" s="14" t="s">
        <v>19</v>
      </c>
      <c r="F7" s="14" t="s">
        <v>19</v>
      </c>
      <c r="G7" s="14" t="s">
        <v>18</v>
      </c>
      <c r="H7" s="14" t="s">
        <v>19</v>
      </c>
      <c r="I7" s="14" t="s">
        <v>19</v>
      </c>
    </row>
    <row r="8" spans="1:9">
      <c r="A8" s="13">
        <v>1</v>
      </c>
      <c r="B8" s="7" t="s">
        <v>39</v>
      </c>
      <c r="C8" s="3">
        <v>7075</v>
      </c>
      <c r="D8" s="10"/>
      <c r="E8" s="5">
        <v>200</v>
      </c>
      <c r="F8" s="5"/>
      <c r="G8" s="11">
        <v>310</v>
      </c>
      <c r="H8" s="5">
        <f t="shared" ref="H8:H15" si="0">G8*2150/1000</f>
        <v>666.5</v>
      </c>
      <c r="I8" s="12">
        <f>E8+F8+H8</f>
        <v>866.5</v>
      </c>
    </row>
    <row r="9" spans="1:9">
      <c r="A9" s="13">
        <v>2</v>
      </c>
      <c r="B9" s="7" t="s">
        <v>40</v>
      </c>
      <c r="C9" s="3">
        <v>5198</v>
      </c>
      <c r="D9" s="10"/>
      <c r="E9" s="5">
        <v>980</v>
      </c>
      <c r="F9" s="5"/>
      <c r="G9" s="11">
        <v>360</v>
      </c>
      <c r="H9" s="5">
        <f t="shared" si="0"/>
        <v>774</v>
      </c>
      <c r="I9" s="12">
        <f t="shared" ref="I9:I16" si="1">E9+F9+H9</f>
        <v>1754</v>
      </c>
    </row>
    <row r="10" spans="1:9">
      <c r="A10" s="13">
        <v>3</v>
      </c>
      <c r="B10" s="7" t="s">
        <v>41</v>
      </c>
      <c r="C10" s="3">
        <v>23351</v>
      </c>
      <c r="D10" s="10"/>
      <c r="E10" s="5">
        <v>1020</v>
      </c>
      <c r="F10" s="5"/>
      <c r="G10" s="11">
        <v>625</v>
      </c>
      <c r="H10" s="5">
        <f t="shared" si="0"/>
        <v>1343.75</v>
      </c>
      <c r="I10" s="12">
        <f t="shared" si="1"/>
        <v>2363.75</v>
      </c>
    </row>
    <row r="11" spans="1:9">
      <c r="A11" s="13">
        <v>4</v>
      </c>
      <c r="B11" s="7" t="s">
        <v>42</v>
      </c>
      <c r="C11" s="3">
        <v>5664</v>
      </c>
      <c r="D11" s="10"/>
      <c r="E11" s="5">
        <v>220</v>
      </c>
      <c r="F11" s="5"/>
      <c r="G11" s="11">
        <v>390</v>
      </c>
      <c r="H11" s="5">
        <f t="shared" si="0"/>
        <v>838.5</v>
      </c>
      <c r="I11" s="12">
        <f t="shared" si="1"/>
        <v>1058.5</v>
      </c>
    </row>
    <row r="12" spans="1:9">
      <c r="A12" s="13">
        <v>5</v>
      </c>
      <c r="B12" s="7" t="s">
        <v>43</v>
      </c>
      <c r="C12" s="3">
        <v>3269</v>
      </c>
      <c r="D12" s="10"/>
      <c r="E12" s="5">
        <v>1020</v>
      </c>
      <c r="F12" s="5"/>
      <c r="G12" s="11">
        <v>432</v>
      </c>
      <c r="H12" s="5">
        <f>G12*2750/1000</f>
        <v>1188</v>
      </c>
      <c r="I12" s="12">
        <f t="shared" si="1"/>
        <v>2208</v>
      </c>
    </row>
    <row r="13" spans="1:9">
      <c r="A13" s="13">
        <v>6</v>
      </c>
      <c r="B13" s="7" t="s">
        <v>44</v>
      </c>
      <c r="C13" s="3">
        <v>8613</v>
      </c>
      <c r="D13" s="10"/>
      <c r="E13" s="5">
        <v>300</v>
      </c>
      <c r="F13" s="5"/>
      <c r="G13" s="11">
        <v>400</v>
      </c>
      <c r="H13" s="5">
        <f t="shared" si="0"/>
        <v>860</v>
      </c>
      <c r="I13" s="12">
        <f t="shared" si="1"/>
        <v>1160</v>
      </c>
    </row>
    <row r="14" spans="1:9">
      <c r="A14" s="13">
        <v>7</v>
      </c>
      <c r="B14" s="7" t="s">
        <v>45</v>
      </c>
      <c r="C14" s="3">
        <v>7701</v>
      </c>
      <c r="D14" s="10"/>
      <c r="E14" s="5"/>
      <c r="F14" s="5">
        <v>350</v>
      </c>
      <c r="G14" s="11">
        <v>310</v>
      </c>
      <c r="H14" s="5">
        <f t="shared" si="0"/>
        <v>666.5</v>
      </c>
      <c r="I14" s="12">
        <f t="shared" si="1"/>
        <v>1016.5</v>
      </c>
    </row>
    <row r="15" spans="1:9">
      <c r="A15" s="13">
        <v>8</v>
      </c>
      <c r="B15" s="7" t="s">
        <v>46</v>
      </c>
      <c r="C15" s="3">
        <v>8589</v>
      </c>
      <c r="D15" s="10"/>
      <c r="E15" s="5">
        <v>980</v>
      </c>
      <c r="F15" s="5"/>
      <c r="G15" s="11">
        <v>365</v>
      </c>
      <c r="H15" s="5">
        <f t="shared" si="0"/>
        <v>784.75</v>
      </c>
      <c r="I15" s="12">
        <f t="shared" si="1"/>
        <v>1764.75</v>
      </c>
    </row>
    <row r="16" spans="1:9">
      <c r="A16" s="13">
        <v>9</v>
      </c>
      <c r="B16" s="2" t="s">
        <v>47</v>
      </c>
      <c r="C16" s="3">
        <v>7245</v>
      </c>
      <c r="D16" s="6">
        <v>30</v>
      </c>
      <c r="E16" s="4"/>
      <c r="F16" s="4">
        <v>350</v>
      </c>
      <c r="G16" s="15"/>
      <c r="H16" s="4"/>
      <c r="I16" s="12">
        <f t="shared" si="1"/>
        <v>350</v>
      </c>
    </row>
    <row r="17" spans="1:9">
      <c r="A17" s="136" t="s">
        <v>58</v>
      </c>
      <c r="B17" s="137"/>
      <c r="C17" s="18">
        <f t="shared" ref="C17:I17" si="2">SUM(C8:C16)</f>
        <v>76705</v>
      </c>
      <c r="D17" s="18">
        <f t="shared" si="2"/>
        <v>30</v>
      </c>
      <c r="E17" s="16">
        <f t="shared" si="2"/>
        <v>4720</v>
      </c>
      <c r="F17" s="16">
        <f t="shared" si="2"/>
        <v>700</v>
      </c>
      <c r="G17" s="17">
        <f t="shared" si="2"/>
        <v>3192</v>
      </c>
      <c r="H17" s="16">
        <f t="shared" si="2"/>
        <v>7122</v>
      </c>
      <c r="I17" s="19">
        <f t="shared" si="2"/>
        <v>12542</v>
      </c>
    </row>
  </sheetData>
  <mergeCells count="11">
    <mergeCell ref="D1:I2"/>
    <mergeCell ref="C1:C6"/>
    <mergeCell ref="B1:B7"/>
    <mergeCell ref="A17:B17"/>
    <mergeCell ref="D3:I4"/>
    <mergeCell ref="D5:D6"/>
    <mergeCell ref="E5:E6"/>
    <mergeCell ref="F5:F6"/>
    <mergeCell ref="G5:H6"/>
    <mergeCell ref="I5:I6"/>
    <mergeCell ref="A1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sqref="A1:D15"/>
    </sheetView>
  </sheetViews>
  <sheetFormatPr defaultRowHeight="15"/>
  <cols>
    <col min="1" max="1" width="7" bestFit="1" customWidth="1"/>
    <col min="2" max="2" width="25.140625" bestFit="1" customWidth="1"/>
  </cols>
  <sheetData>
    <row r="1" spans="1:4">
      <c r="A1" s="120" t="s">
        <v>0</v>
      </c>
      <c r="B1" s="121" t="s">
        <v>1</v>
      </c>
      <c r="C1" s="149" t="s">
        <v>4</v>
      </c>
      <c r="D1" s="152" t="s">
        <v>73</v>
      </c>
    </row>
    <row r="2" spans="1:4">
      <c r="A2" s="120"/>
      <c r="B2" s="121"/>
      <c r="C2" s="150"/>
      <c r="D2" s="153"/>
    </row>
    <row r="3" spans="1:4">
      <c r="A3" s="120"/>
      <c r="B3" s="121"/>
      <c r="C3" s="150"/>
      <c r="D3" s="153"/>
    </row>
    <row r="4" spans="1:4">
      <c r="A4" s="120"/>
      <c r="B4" s="121"/>
      <c r="C4" s="150"/>
      <c r="D4" s="153"/>
    </row>
    <row r="5" spans="1:4">
      <c r="A5" s="120"/>
      <c r="B5" s="121"/>
      <c r="C5" s="151"/>
      <c r="D5" s="154"/>
    </row>
    <row r="6" spans="1:4" ht="15.75">
      <c r="A6" s="26">
        <v>1</v>
      </c>
      <c r="B6" s="27" t="s">
        <v>30</v>
      </c>
      <c r="C6" s="155">
        <v>19939</v>
      </c>
      <c r="D6" s="155">
        <v>4666</v>
      </c>
    </row>
    <row r="7" spans="1:4" ht="15.75">
      <c r="A7" s="26">
        <v>2</v>
      </c>
      <c r="B7" s="27" t="s">
        <v>31</v>
      </c>
      <c r="C7" s="156"/>
      <c r="D7" s="156"/>
    </row>
    <row r="8" spans="1:4" ht="15.75">
      <c r="A8" s="26">
        <v>3</v>
      </c>
      <c r="B8" s="27" t="s">
        <v>32</v>
      </c>
      <c r="C8" s="156"/>
      <c r="D8" s="156"/>
    </row>
    <row r="9" spans="1:4" ht="15.75">
      <c r="A9" s="26">
        <v>4</v>
      </c>
      <c r="B9" s="27" t="s">
        <v>33</v>
      </c>
      <c r="C9" s="156"/>
      <c r="D9" s="156"/>
    </row>
    <row r="10" spans="1:4" ht="15.75">
      <c r="A10" s="26">
        <v>5</v>
      </c>
      <c r="B10" s="27" t="s">
        <v>34</v>
      </c>
      <c r="C10" s="156"/>
      <c r="D10" s="156"/>
    </row>
    <row r="11" spans="1:4" ht="15.75">
      <c r="A11" s="26">
        <v>6</v>
      </c>
      <c r="B11" s="27" t="s">
        <v>35</v>
      </c>
      <c r="C11" s="156"/>
      <c r="D11" s="156"/>
    </row>
    <row r="12" spans="1:4" ht="15.75">
      <c r="A12" s="26">
        <v>7</v>
      </c>
      <c r="B12" s="27" t="s">
        <v>36</v>
      </c>
      <c r="C12" s="156"/>
      <c r="D12" s="156"/>
    </row>
    <row r="13" spans="1:4" ht="15.75">
      <c r="A13" s="26">
        <v>8</v>
      </c>
      <c r="B13" s="27" t="s">
        <v>50</v>
      </c>
      <c r="C13" s="156"/>
      <c r="D13" s="156"/>
    </row>
    <row r="14" spans="1:4" ht="15.75">
      <c r="A14" s="26">
        <v>9</v>
      </c>
      <c r="B14" s="27" t="s">
        <v>51</v>
      </c>
      <c r="C14" s="157"/>
      <c r="D14" s="157"/>
    </row>
    <row r="15" spans="1:4">
      <c r="A15" s="147" t="s">
        <v>58</v>
      </c>
      <c r="B15" s="148"/>
      <c r="C15" s="23">
        <f>SUM(C6)</f>
        <v>19939</v>
      </c>
      <c r="D15" s="23">
        <f>SUM(D6)</f>
        <v>4666</v>
      </c>
    </row>
  </sheetData>
  <mergeCells count="7">
    <mergeCell ref="A15:B15"/>
    <mergeCell ref="A1:A5"/>
    <mergeCell ref="B1:B5"/>
    <mergeCell ref="C1:C5"/>
    <mergeCell ref="D1:D5"/>
    <mergeCell ref="C6:C14"/>
    <mergeCell ref="D6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484</vt:lpstr>
      <vt:lpstr>проба 507</vt:lpstr>
      <vt:lpstr>спорт пл-а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2013-10-30T07:56:20Z</cp:lastPrinted>
  <dcterms:created xsi:type="dcterms:W3CDTF">2013-10-02T11:34:59Z</dcterms:created>
  <dcterms:modified xsi:type="dcterms:W3CDTF">2013-10-30T07:56:52Z</dcterms:modified>
</cp:coreProperties>
</file>