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1075" windowHeight="10545"/>
  </bookViews>
  <sheets>
    <sheet name="проба 507" sheetId="1" r:id="rId1"/>
    <sheet name="484" sheetId="2" r:id="rId2"/>
    <sheet name="спорт пл-а" sheetId="3" r:id="rId3"/>
  </sheets>
  <calcPr calcId="125725"/>
</workbook>
</file>

<file path=xl/calcChain.xml><?xml version="1.0" encoding="utf-8"?>
<calcChain xmlns="http://schemas.openxmlformats.org/spreadsheetml/2006/main">
  <c r="AF30" i="1"/>
  <c r="E15"/>
  <c r="E29"/>
  <c r="E28"/>
  <c r="E27"/>
  <c r="E26"/>
  <c r="E25"/>
  <c r="E24"/>
  <c r="E23"/>
  <c r="E22"/>
  <c r="E21"/>
  <c r="E20"/>
  <c r="E19"/>
  <c r="E18"/>
  <c r="E17"/>
  <c r="E16"/>
  <c r="C17" i="3"/>
  <c r="D17"/>
  <c r="E17"/>
  <c r="F17"/>
  <c r="G17"/>
  <c r="H17"/>
  <c r="I9"/>
  <c r="I10"/>
  <c r="I11"/>
  <c r="I12"/>
  <c r="I13"/>
  <c r="I14"/>
  <c r="I15"/>
  <c r="I16"/>
  <c r="I17" s="1"/>
  <c r="I8"/>
  <c r="H8"/>
  <c r="H9"/>
  <c r="H10"/>
  <c r="H11"/>
  <c r="H12"/>
  <c r="H13"/>
  <c r="H14"/>
  <c r="H15"/>
  <c r="Q32" i="2"/>
  <c r="Q38"/>
  <c r="Q42"/>
  <c r="Q21"/>
  <c r="Q22"/>
  <c r="Q23"/>
  <c r="Q24"/>
  <c r="Q25"/>
  <c r="Q26"/>
  <c r="Q20"/>
  <c r="I20" l="1"/>
  <c r="I24"/>
  <c r="I26"/>
  <c r="I27"/>
  <c r="I28"/>
  <c r="I29"/>
  <c r="I30"/>
  <c r="I31"/>
  <c r="W43"/>
  <c r="N43"/>
  <c r="P43"/>
  <c r="Q43"/>
  <c r="E36"/>
  <c r="V43"/>
  <c r="O38"/>
  <c r="R43"/>
  <c r="O32"/>
  <c r="I40"/>
  <c r="AA40" s="1"/>
  <c r="O42"/>
  <c r="AA27"/>
  <c r="U24"/>
  <c r="U26"/>
  <c r="U28"/>
  <c r="U29"/>
  <c r="U30"/>
  <c r="U31"/>
  <c r="U39"/>
  <c r="U41"/>
  <c r="S43"/>
  <c r="T43"/>
  <c r="H43"/>
  <c r="L43"/>
  <c r="M43"/>
  <c r="O24"/>
  <c r="O23"/>
  <c r="O22"/>
  <c r="O21"/>
  <c r="C43"/>
  <c r="D43"/>
  <c r="F43"/>
  <c r="AF31" i="1"/>
  <c r="AE31"/>
  <c r="N31"/>
  <c r="K31"/>
  <c r="J31"/>
  <c r="F31"/>
  <c r="D31"/>
  <c r="C31"/>
  <c r="G16"/>
  <c r="G17"/>
  <c r="G18"/>
  <c r="G19"/>
  <c r="G20"/>
  <c r="G21"/>
  <c r="G22"/>
  <c r="G23"/>
  <c r="G24"/>
  <c r="G25"/>
  <c r="G26"/>
  <c r="G27"/>
  <c r="G28"/>
  <c r="G29"/>
  <c r="G15"/>
  <c r="G31" s="1"/>
  <c r="X29"/>
  <c r="AG29" s="1"/>
  <c r="AA41" i="2" l="1"/>
  <c r="AA38"/>
  <c r="AA31"/>
  <c r="AA29"/>
  <c r="I43"/>
  <c r="AA30"/>
  <c r="AA28"/>
  <c r="AA42"/>
  <c r="E31" i="1"/>
  <c r="X28"/>
  <c r="AG28" s="1"/>
  <c r="Z32" i="2"/>
  <c r="Z33"/>
  <c r="AA33" s="1"/>
  <c r="Z34"/>
  <c r="AA34" s="1"/>
  <c r="Z35"/>
  <c r="AA35" s="1"/>
  <c r="Z36"/>
  <c r="AA36" s="1"/>
  <c r="Z37"/>
  <c r="AA37" s="1"/>
  <c r="X30" i="1"/>
  <c r="AG30" s="1"/>
  <c r="O20" i="2"/>
  <c r="I31" i="1"/>
  <c r="H31"/>
  <c r="G39" i="2"/>
  <c r="G43" s="1"/>
  <c r="E39"/>
  <c r="E43" s="1"/>
  <c r="Y43"/>
  <c r="K43"/>
  <c r="J43"/>
  <c r="AA39" l="1"/>
  <c r="AA32"/>
  <c r="O31" i="1"/>
  <c r="Z43" i="2"/>
  <c r="O26"/>
  <c r="O25"/>
  <c r="AA24"/>
  <c r="AA23"/>
  <c r="AA22"/>
  <c r="U20"/>
  <c r="O43" l="1"/>
  <c r="U43"/>
  <c r="AA20"/>
  <c r="AA21"/>
  <c r="AA25"/>
  <c r="AA26"/>
  <c r="AA43" l="1"/>
  <c r="X22" i="1"/>
  <c r="AG22" s="1"/>
  <c r="X23"/>
  <c r="AG23" s="1"/>
  <c r="X24"/>
  <c r="AG24" s="1"/>
  <c r="X25"/>
  <c r="AG25" s="1"/>
  <c r="X26"/>
  <c r="AG26" s="1"/>
  <c r="X27"/>
  <c r="AG27" s="1"/>
  <c r="X16"/>
  <c r="X15"/>
  <c r="AG15" s="1"/>
  <c r="AG31" s="1"/>
  <c r="AG16" l="1"/>
  <c r="X17"/>
  <c r="AG17" s="1"/>
  <c r="X18"/>
  <c r="AG18" s="1"/>
  <c r="X19"/>
  <c r="AG19" s="1"/>
  <c r="X20"/>
  <c r="AG20" s="1"/>
  <c r="X21"/>
  <c r="AG21" s="1"/>
  <c r="X31" l="1"/>
</calcChain>
</file>

<file path=xl/sharedStrings.xml><?xml version="1.0" encoding="utf-8"?>
<sst xmlns="http://schemas.openxmlformats.org/spreadsheetml/2006/main" count="185" uniqueCount="78">
  <si>
    <t>№ п/п</t>
  </si>
  <si>
    <t>АДРЕС                                                                                                     дворовой территории</t>
  </si>
  <si>
    <t>Площадь</t>
  </si>
  <si>
    <r>
      <t xml:space="preserve">Затраты на работы </t>
    </r>
    <r>
      <rPr>
        <b/>
        <u/>
        <sz val="10"/>
        <rFont val="Times New Roman"/>
        <family val="1"/>
        <charset val="204"/>
      </rPr>
      <t>капитального</t>
    </r>
    <r>
      <rPr>
        <b/>
        <sz val="10"/>
        <rFont val="Times New Roman"/>
        <family val="1"/>
        <charset val="204"/>
      </rPr>
      <t xml:space="preserve"> характера</t>
    </r>
  </si>
  <si>
    <r>
      <t xml:space="preserve">Затраты на работы </t>
    </r>
    <r>
      <rPr>
        <b/>
        <u/>
        <sz val="10"/>
        <rFont val="Times New Roman"/>
        <family val="1"/>
        <charset val="204"/>
      </rPr>
      <t>текущего</t>
    </r>
    <r>
      <rPr>
        <b/>
        <sz val="10"/>
        <rFont val="Times New Roman"/>
        <family val="1"/>
        <charset val="204"/>
      </rPr>
      <t xml:space="preserve"> характера</t>
    </r>
  </si>
  <si>
    <t xml:space="preserve">Обшая стоимость двора </t>
  </si>
  <si>
    <t xml:space="preserve">Ремонт асфальтовых покрытий      </t>
  </si>
  <si>
    <t xml:space="preserve">Установка бортового камня                                      </t>
  </si>
  <si>
    <t xml:space="preserve">Установка нового ограждения                                       </t>
  </si>
  <si>
    <t xml:space="preserve">Устройство контейнерных павильонов                         </t>
  </si>
  <si>
    <t xml:space="preserve">Устройство спортивного комплекса                             </t>
  </si>
  <si>
    <t xml:space="preserve">Установка урн                 </t>
  </si>
  <si>
    <t xml:space="preserve">Установка лавочек                 </t>
  </si>
  <si>
    <t xml:space="preserve">Устройство игрового комплекса                   </t>
  </si>
  <si>
    <t xml:space="preserve">Устройство синтетического покрытия на детской площадке с устройством основания и установкой садового бортового камня                                                               </t>
  </si>
  <si>
    <t xml:space="preserve">Устройство синтетического покрытия на спортивных площадках                                                         </t>
  </si>
  <si>
    <t>ИТОГО затраты на работы капитального характера:</t>
  </si>
  <si>
    <t xml:space="preserve">Текущий ремонт асфальтовых покрытий                                                </t>
  </si>
  <si>
    <t xml:space="preserve">Ремонт газонов                                               </t>
  </si>
  <si>
    <t>Ремонт отдельных участков ограждений</t>
  </si>
  <si>
    <t>Прочие расходы</t>
  </si>
  <si>
    <t>ИТОГО затраты на работы текущего характера:</t>
  </si>
  <si>
    <t>тыс.кв.м.</t>
  </si>
  <si>
    <t>кв.м.</t>
  </si>
  <si>
    <t>тыс.руб.</t>
  </si>
  <si>
    <t>пог.м.</t>
  </si>
  <si>
    <t>шт.</t>
  </si>
  <si>
    <t>п.м.</t>
  </si>
  <si>
    <t>пог.м</t>
  </si>
  <si>
    <t>тыс. руб</t>
  </si>
  <si>
    <t>Задонский пр-д 12-1</t>
  </si>
  <si>
    <t>Задонский пр-д 14-2</t>
  </si>
  <si>
    <t>Задонский пр-д 16-1</t>
  </si>
  <si>
    <t>Задонский пр-д 16-2</t>
  </si>
  <si>
    <t>Задонский пр-д 18</t>
  </si>
  <si>
    <t>Мусы Джалиля ул. 13</t>
  </si>
  <si>
    <t>Мусы Джалиля ул. 15-1</t>
  </si>
  <si>
    <t>Мусы Джалиля ул. 17-1</t>
  </si>
  <si>
    <t>Мусы Джалиля ул. 17-2</t>
  </si>
  <si>
    <t>Шипиловская ул. 51</t>
  </si>
  <si>
    <t>Шипиловская ул. 55-1</t>
  </si>
  <si>
    <t>Шипиловская ул. 57</t>
  </si>
  <si>
    <t>Шипиловская ул. 59-1</t>
  </si>
  <si>
    <t>Шипиловская ул.62</t>
  </si>
  <si>
    <t>Итого по району:</t>
  </si>
  <si>
    <t>Кустанайская ул. 5 кор.2</t>
  </si>
  <si>
    <t>Мусы Джалиля ул. 5 кор.1</t>
  </si>
  <si>
    <t>Мусы Джалиля ул. 29 кор.1</t>
  </si>
  <si>
    <t>Мусы Джалиля ул. 34 кор.3</t>
  </si>
  <si>
    <t>Ореховый б-р 22</t>
  </si>
  <si>
    <t>Ореховый б-р 67</t>
  </si>
  <si>
    <t>Ореховый б-р 49 кор.2</t>
  </si>
  <si>
    <t>Ореховый пр-д 11</t>
  </si>
  <si>
    <t>Ореховый б-р 59 кор.2</t>
  </si>
  <si>
    <t>Содержание дворовых территорий</t>
  </si>
  <si>
    <t xml:space="preserve">Титульный список благоустройства района Зябликово на 2014 год. </t>
  </si>
  <si>
    <t>507-пп</t>
  </si>
  <si>
    <t>484-пп</t>
  </si>
  <si>
    <t>Предложения по социально-экономическому развитию района в 2014г.</t>
  </si>
  <si>
    <t>Кустанайская ул. 6 кор.2</t>
  </si>
  <si>
    <t>Кустанайская ул. 6 кор.3</t>
  </si>
  <si>
    <t>Шипиловская ул. 54 кор.2</t>
  </si>
  <si>
    <t>Мусы Джалиля ул. 27 кор.1</t>
  </si>
  <si>
    <t>Мусы Джалиля ул. 2 кор.1</t>
  </si>
  <si>
    <t xml:space="preserve">Замена и модернизация спортивной площадки </t>
  </si>
  <si>
    <t>Устройство покрытия из песка</t>
  </si>
  <si>
    <t>Ремонт спортивных площадок</t>
  </si>
  <si>
    <t>Установка споривных элементов</t>
  </si>
  <si>
    <t>Итого:</t>
  </si>
  <si>
    <t xml:space="preserve">Согласовано </t>
  </si>
  <si>
    <t xml:space="preserve">Утверждаю </t>
  </si>
  <si>
    <t>Руководитель ВМО района Зябликово</t>
  </si>
  <si>
    <t>Глава Управы района Зябликово</t>
  </si>
  <si>
    <t>___________________И.В. Золкина</t>
  </si>
  <si>
    <t>____________________Е.С. Хромова</t>
  </si>
  <si>
    <t>Руководитель ГКУ ИС района Зябликово</t>
  </si>
  <si>
    <t>С.Н.Городничев</t>
  </si>
  <si>
    <t>1295,22 м2 - асфальт</t>
  </si>
</sst>
</file>

<file path=xl/styles.xml><?xml version="1.0" encoding="utf-8"?>
<styleSheet xmlns="http://schemas.openxmlformats.org/spreadsheetml/2006/main">
  <numFmts count="2">
    <numFmt numFmtId="164" formatCode="#,##0.0"/>
    <numFmt numFmtId="166" formatCode="#,##0.000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0" xfId="0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/>
    <xf numFmtId="0" fontId="4" fillId="0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164" fontId="0" fillId="0" borderId="0" xfId="0" applyNumberFormat="1"/>
    <xf numFmtId="3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7" fillId="0" borderId="1" xfId="0" applyFont="1" applyBorder="1"/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164" fontId="14" fillId="0" borderId="0" xfId="0" applyNumberFormat="1" applyFont="1"/>
    <xf numFmtId="0" fontId="13" fillId="0" borderId="0" xfId="0" applyFont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textRotation="90"/>
    </xf>
    <xf numFmtId="164" fontId="3" fillId="2" borderId="1" xfId="0" applyNumberFormat="1" applyFont="1" applyFill="1" applyBorder="1" applyAlignment="1">
      <alignment horizontal="center" vertical="center"/>
    </xf>
    <xf numFmtId="0" fontId="13" fillId="0" borderId="0" xfId="0" applyFont="1" applyAlignment="1"/>
    <xf numFmtId="0" fontId="14" fillId="0" borderId="0" xfId="0" applyFont="1" applyAlignment="1"/>
    <xf numFmtId="164" fontId="3" fillId="2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2" fillId="0" borderId="0" xfId="0" applyFont="1" applyAlignment="1"/>
    <xf numFmtId="0" fontId="0" fillId="0" borderId="0" xfId="0" applyAlignment="1"/>
    <xf numFmtId="0" fontId="10" fillId="0" borderId="0" xfId="0" applyFont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textRotation="90"/>
    </xf>
    <xf numFmtId="164" fontId="3" fillId="2" borderId="4" xfId="0" applyNumberFormat="1" applyFont="1" applyFill="1" applyBorder="1" applyAlignment="1">
      <alignment horizontal="center" vertical="center" textRotation="90"/>
    </xf>
    <xf numFmtId="164" fontId="3" fillId="2" borderId="5" xfId="0" applyNumberFormat="1" applyFont="1" applyFill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right"/>
    </xf>
    <xf numFmtId="0" fontId="0" fillId="0" borderId="14" xfId="0" applyBorder="1" applyAlignment="1">
      <alignment horizontal="right"/>
    </xf>
    <xf numFmtId="164" fontId="3" fillId="2" borderId="8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"/>
  <sheetViews>
    <sheetView tabSelected="1" zoomScale="70" zoomScaleNormal="70" workbookViewId="0">
      <selection activeCell="G34" sqref="G34"/>
    </sheetView>
  </sheetViews>
  <sheetFormatPr defaultRowHeight="15"/>
  <cols>
    <col min="2" max="2" width="33" customWidth="1"/>
    <col min="4" max="4" width="6.42578125" bestFit="1" customWidth="1"/>
    <col min="5" max="5" width="11.42578125" customWidth="1"/>
    <col min="6" max="6" width="6" bestFit="1" customWidth="1"/>
    <col min="8" max="8" width="5.85546875" bestFit="1" customWidth="1"/>
    <col min="9" max="9" width="7.5703125" bestFit="1" customWidth="1"/>
    <col min="10" max="10" width="3.7109375" bestFit="1" customWidth="1"/>
    <col min="12" max="12" width="3.7109375" bestFit="1" customWidth="1"/>
    <col min="13" max="13" width="7.5703125" bestFit="1" customWidth="1"/>
    <col min="14" max="14" width="3.7109375" bestFit="1" customWidth="1"/>
    <col min="16" max="16" width="3.7109375" bestFit="1" customWidth="1"/>
    <col min="17" max="17" width="7.5703125" bestFit="1" customWidth="1"/>
    <col min="18" max="18" width="3.7109375" bestFit="1" customWidth="1"/>
    <col min="19" max="19" width="7.5703125" bestFit="1" customWidth="1"/>
    <col min="20" max="20" width="5.140625" bestFit="1" customWidth="1"/>
    <col min="22" max="22" width="4.140625" bestFit="1" customWidth="1"/>
    <col min="25" max="25" width="5.140625" bestFit="1" customWidth="1"/>
    <col min="27" max="27" width="5.140625" bestFit="1" customWidth="1"/>
    <col min="29" max="29" width="5.42578125" bestFit="1" customWidth="1"/>
    <col min="33" max="33" width="14.140625" customWidth="1"/>
  </cols>
  <sheetData>
    <row r="1" spans="1:35" s="1" customFormat="1" ht="21">
      <c r="A1" s="40" t="s">
        <v>69</v>
      </c>
      <c r="B1" s="40"/>
      <c r="C1" s="4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0" t="s">
        <v>70</v>
      </c>
      <c r="AC1" s="40"/>
      <c r="AD1" s="41"/>
      <c r="AE1" s="41"/>
      <c r="AF1" s="41"/>
      <c r="AG1" s="41"/>
    </row>
    <row r="2" spans="1:35" s="1" customFormat="1" ht="21">
      <c r="A2" s="40" t="s">
        <v>71</v>
      </c>
      <c r="B2" s="40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0" t="s">
        <v>72</v>
      </c>
      <c r="AC2" s="40"/>
      <c r="AD2" s="41"/>
      <c r="AE2" s="41"/>
      <c r="AF2" s="41"/>
      <c r="AG2" s="41"/>
    </row>
    <row r="3" spans="1:35" s="1" customFormat="1" ht="21">
      <c r="A3" s="40" t="s">
        <v>73</v>
      </c>
      <c r="B3" s="40"/>
      <c r="C3" s="40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0" t="s">
        <v>74</v>
      </c>
      <c r="AC3" s="40"/>
      <c r="AD3" s="41"/>
      <c r="AE3" s="41"/>
      <c r="AF3" s="41"/>
      <c r="AG3" s="41"/>
    </row>
    <row r="4" spans="1:35" s="1" customFormat="1" ht="21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</row>
    <row r="5" spans="1:35" s="1" customFormat="1" ht="21">
      <c r="A5" s="43" t="s">
        <v>55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</row>
    <row r="6" spans="1:35" s="1" customFormat="1" ht="21">
      <c r="A6" s="43" t="s">
        <v>56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</row>
    <row r="7" spans="1:35" s="1" customFormat="1" ht="2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</row>
    <row r="8" spans="1:35" s="1" customFormat="1"/>
    <row r="9" spans="1:35" s="1" customFormat="1"/>
    <row r="10" spans="1:35">
      <c r="A10" s="48" t="s">
        <v>0</v>
      </c>
      <c r="B10" s="49" t="s">
        <v>1</v>
      </c>
      <c r="C10" s="50" t="s">
        <v>2</v>
      </c>
      <c r="D10" s="51" t="s">
        <v>3</v>
      </c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 t="s">
        <v>4</v>
      </c>
      <c r="Z10" s="51"/>
      <c r="AA10" s="51"/>
      <c r="AB10" s="51"/>
      <c r="AC10" s="51"/>
      <c r="AD10" s="51"/>
      <c r="AE10" s="51"/>
      <c r="AF10" s="51"/>
      <c r="AG10" s="44" t="s">
        <v>5</v>
      </c>
    </row>
    <row r="11" spans="1:35">
      <c r="A11" s="48"/>
      <c r="B11" s="49"/>
      <c r="C11" s="50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45"/>
    </row>
    <row r="12" spans="1:35">
      <c r="A12" s="48"/>
      <c r="B12" s="49"/>
      <c r="C12" s="50"/>
      <c r="D12" s="47" t="s">
        <v>6</v>
      </c>
      <c r="E12" s="47"/>
      <c r="F12" s="47" t="s">
        <v>7</v>
      </c>
      <c r="G12" s="47"/>
      <c r="H12" s="47" t="s">
        <v>8</v>
      </c>
      <c r="I12" s="47"/>
      <c r="J12" s="47" t="s">
        <v>9</v>
      </c>
      <c r="K12" s="47"/>
      <c r="L12" s="47" t="s">
        <v>10</v>
      </c>
      <c r="M12" s="47"/>
      <c r="N12" s="47" t="s">
        <v>11</v>
      </c>
      <c r="O12" s="47"/>
      <c r="P12" s="47" t="s">
        <v>12</v>
      </c>
      <c r="Q12" s="47"/>
      <c r="R12" s="47" t="s">
        <v>13</v>
      </c>
      <c r="S12" s="47"/>
      <c r="T12" s="47" t="s">
        <v>14</v>
      </c>
      <c r="U12" s="47"/>
      <c r="V12" s="47" t="s">
        <v>15</v>
      </c>
      <c r="W12" s="47"/>
      <c r="X12" s="47" t="s">
        <v>16</v>
      </c>
      <c r="Y12" s="47" t="s">
        <v>17</v>
      </c>
      <c r="Z12" s="47"/>
      <c r="AA12" s="47" t="s">
        <v>18</v>
      </c>
      <c r="AB12" s="47"/>
      <c r="AC12" s="47" t="s">
        <v>19</v>
      </c>
      <c r="AD12" s="47"/>
      <c r="AE12" s="47" t="s">
        <v>20</v>
      </c>
      <c r="AF12" s="47" t="s">
        <v>21</v>
      </c>
      <c r="AG12" s="45"/>
    </row>
    <row r="13" spans="1:35" ht="102.75" customHeight="1">
      <c r="A13" s="48"/>
      <c r="B13" s="49"/>
      <c r="C13" s="50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6"/>
    </row>
    <row r="14" spans="1:35">
      <c r="A14" s="48"/>
      <c r="B14" s="49"/>
      <c r="C14" s="11" t="s">
        <v>22</v>
      </c>
      <c r="D14" s="11" t="s">
        <v>23</v>
      </c>
      <c r="E14" s="11" t="s">
        <v>24</v>
      </c>
      <c r="F14" s="11" t="s">
        <v>25</v>
      </c>
      <c r="G14" s="11" t="s">
        <v>24</v>
      </c>
      <c r="H14" s="11" t="s">
        <v>25</v>
      </c>
      <c r="I14" s="11" t="s">
        <v>24</v>
      </c>
      <c r="J14" s="22" t="s">
        <v>26</v>
      </c>
      <c r="K14" s="11" t="s">
        <v>24</v>
      </c>
      <c r="L14" s="22" t="s">
        <v>26</v>
      </c>
      <c r="M14" s="11" t="s">
        <v>24</v>
      </c>
      <c r="N14" s="22" t="s">
        <v>26</v>
      </c>
      <c r="O14" s="11" t="s">
        <v>24</v>
      </c>
      <c r="P14" s="22" t="s">
        <v>26</v>
      </c>
      <c r="Q14" s="11" t="s">
        <v>24</v>
      </c>
      <c r="R14" s="22" t="s">
        <v>26</v>
      </c>
      <c r="S14" s="11" t="s">
        <v>24</v>
      </c>
      <c r="T14" s="11" t="s">
        <v>23</v>
      </c>
      <c r="U14" s="11" t="s">
        <v>24</v>
      </c>
      <c r="V14" s="11" t="s">
        <v>27</v>
      </c>
      <c r="W14" s="11" t="s">
        <v>24</v>
      </c>
      <c r="X14" s="11" t="s">
        <v>24</v>
      </c>
      <c r="Y14" s="11" t="s">
        <v>23</v>
      </c>
      <c r="Z14" s="11" t="s">
        <v>24</v>
      </c>
      <c r="AA14" s="11" t="s">
        <v>23</v>
      </c>
      <c r="AB14" s="11" t="s">
        <v>24</v>
      </c>
      <c r="AC14" s="11" t="s">
        <v>28</v>
      </c>
      <c r="AD14" s="11" t="s">
        <v>29</v>
      </c>
      <c r="AE14" s="11" t="s">
        <v>29</v>
      </c>
      <c r="AF14" s="11" t="s">
        <v>29</v>
      </c>
      <c r="AG14" s="11" t="s">
        <v>29</v>
      </c>
    </row>
    <row r="15" spans="1:35">
      <c r="A15" s="7">
        <v>1</v>
      </c>
      <c r="B15" s="2" t="s">
        <v>30</v>
      </c>
      <c r="C15" s="3">
        <v>3934</v>
      </c>
      <c r="D15" s="3">
        <v>1295.22</v>
      </c>
      <c r="E15" s="83">
        <f t="shared" ref="E15:E30" si="0">D15*727.96/1000</f>
        <v>942.86835120000001</v>
      </c>
      <c r="F15" s="3">
        <v>400</v>
      </c>
      <c r="G15" s="8">
        <f>F15*1150/1000</f>
        <v>460</v>
      </c>
      <c r="H15" s="8"/>
      <c r="I15" s="8"/>
      <c r="J15" s="16"/>
      <c r="K15" s="16"/>
      <c r="L15" s="16"/>
      <c r="M15" s="16"/>
      <c r="N15" s="8"/>
      <c r="O15" s="8"/>
      <c r="P15" s="16"/>
      <c r="Q15" s="16"/>
      <c r="R15" s="16"/>
      <c r="S15" s="16"/>
      <c r="T15" s="16"/>
      <c r="U15" s="16"/>
      <c r="V15" s="16"/>
      <c r="W15" s="16"/>
      <c r="X15" s="18">
        <f>W15+U15+S15+Q15+O15+M15+K15+I15+G15+E15</f>
        <v>1402.8683512</v>
      </c>
      <c r="Y15" s="24"/>
      <c r="Z15" s="24"/>
      <c r="AA15" s="24"/>
      <c r="AB15" s="24"/>
      <c r="AC15" s="24"/>
      <c r="AD15" s="24"/>
      <c r="AE15" s="24"/>
      <c r="AF15" s="24"/>
      <c r="AG15" s="18">
        <f>X15+AF15</f>
        <v>1402.8683512</v>
      </c>
      <c r="AI15" s="1" t="s">
        <v>77</v>
      </c>
    </row>
    <row r="16" spans="1:35">
      <c r="A16" s="31">
        <v>2</v>
      </c>
      <c r="B16" s="2" t="s">
        <v>31</v>
      </c>
      <c r="C16" s="3">
        <v>10419</v>
      </c>
      <c r="D16" s="3">
        <v>3675</v>
      </c>
      <c r="E16" s="83">
        <f t="shared" si="0"/>
        <v>2675.2530000000002</v>
      </c>
      <c r="F16" s="3">
        <v>980</v>
      </c>
      <c r="G16" s="8">
        <f t="shared" ref="G16:G29" si="1">F16*1150/1000</f>
        <v>1127</v>
      </c>
      <c r="H16" s="8"/>
      <c r="I16" s="8"/>
      <c r="J16" s="8">
        <v>1</v>
      </c>
      <c r="K16" s="8">
        <v>190</v>
      </c>
      <c r="L16" s="16"/>
      <c r="M16" s="16"/>
      <c r="N16" s="8"/>
      <c r="O16" s="8"/>
      <c r="P16" s="16"/>
      <c r="Q16" s="16"/>
      <c r="R16" s="16"/>
      <c r="S16" s="16"/>
      <c r="T16" s="16"/>
      <c r="U16" s="16"/>
      <c r="V16" s="16"/>
      <c r="W16" s="16"/>
      <c r="X16" s="18">
        <f t="shared" ref="X16:X30" si="2">W16+U16+S16+Q16+O16+M16+K16+I16+G16+E16</f>
        <v>3992.2530000000002</v>
      </c>
      <c r="Y16" s="24"/>
      <c r="Z16" s="24"/>
      <c r="AA16" s="24"/>
      <c r="AB16" s="24"/>
      <c r="AC16" s="24"/>
      <c r="AD16" s="24"/>
      <c r="AE16" s="24"/>
      <c r="AF16" s="24"/>
      <c r="AG16" s="18">
        <f t="shared" ref="AG16:AG30" si="3">X16+AF16</f>
        <v>3992.2530000000002</v>
      </c>
    </row>
    <row r="17" spans="1:33">
      <c r="A17" s="31">
        <v>3</v>
      </c>
      <c r="B17" s="2" t="s">
        <v>32</v>
      </c>
      <c r="C17" s="3">
        <v>13668</v>
      </c>
      <c r="D17" s="3">
        <v>4635</v>
      </c>
      <c r="E17" s="83">
        <f t="shared" si="0"/>
        <v>3374.0945999999999</v>
      </c>
      <c r="F17" s="3">
        <v>990</v>
      </c>
      <c r="G17" s="8">
        <f t="shared" si="1"/>
        <v>1138.5</v>
      </c>
      <c r="H17" s="8"/>
      <c r="I17" s="8"/>
      <c r="J17" s="8">
        <v>1</v>
      </c>
      <c r="K17" s="8">
        <v>190</v>
      </c>
      <c r="L17" s="16"/>
      <c r="M17" s="16"/>
      <c r="N17" s="8"/>
      <c r="O17" s="8"/>
      <c r="P17" s="16"/>
      <c r="Q17" s="16"/>
      <c r="R17" s="16"/>
      <c r="S17" s="16"/>
      <c r="T17" s="16"/>
      <c r="U17" s="16"/>
      <c r="V17" s="16"/>
      <c r="W17" s="16"/>
      <c r="X17" s="18">
        <f t="shared" si="2"/>
        <v>4702.5946000000004</v>
      </c>
      <c r="Y17" s="24"/>
      <c r="Z17" s="24"/>
      <c r="AA17" s="24"/>
      <c r="AB17" s="24"/>
      <c r="AC17" s="24"/>
      <c r="AD17" s="24"/>
      <c r="AE17" s="24"/>
      <c r="AF17" s="24"/>
      <c r="AG17" s="18">
        <f t="shared" si="3"/>
        <v>4702.5946000000004</v>
      </c>
    </row>
    <row r="18" spans="1:33">
      <c r="A18" s="31">
        <v>4</v>
      </c>
      <c r="B18" s="2" t="s">
        <v>33</v>
      </c>
      <c r="C18" s="3">
        <v>6411</v>
      </c>
      <c r="D18" s="3">
        <v>2335</v>
      </c>
      <c r="E18" s="83">
        <f t="shared" si="0"/>
        <v>1699.7866000000001</v>
      </c>
      <c r="F18" s="3">
        <v>850</v>
      </c>
      <c r="G18" s="8">
        <f t="shared" si="1"/>
        <v>977.5</v>
      </c>
      <c r="H18" s="8"/>
      <c r="I18" s="8"/>
      <c r="J18" s="8">
        <v>1</v>
      </c>
      <c r="K18" s="8">
        <v>190</v>
      </c>
      <c r="L18" s="16"/>
      <c r="M18" s="16"/>
      <c r="N18" s="8"/>
      <c r="O18" s="8"/>
      <c r="P18" s="16"/>
      <c r="Q18" s="16"/>
      <c r="R18" s="16"/>
      <c r="S18" s="16"/>
      <c r="T18" s="16"/>
      <c r="U18" s="16"/>
      <c r="V18" s="16"/>
      <c r="W18" s="16"/>
      <c r="X18" s="18">
        <f t="shared" si="2"/>
        <v>2867.2866000000004</v>
      </c>
      <c r="Y18" s="24"/>
      <c r="Z18" s="24"/>
      <c r="AA18" s="24"/>
      <c r="AB18" s="24"/>
      <c r="AC18" s="24"/>
      <c r="AD18" s="24"/>
      <c r="AE18" s="24"/>
      <c r="AF18" s="24"/>
      <c r="AG18" s="18">
        <f t="shared" si="3"/>
        <v>2867.2866000000004</v>
      </c>
    </row>
    <row r="19" spans="1:33">
      <c r="A19" s="31">
        <v>5</v>
      </c>
      <c r="B19" s="2" t="s">
        <v>34</v>
      </c>
      <c r="C19" s="3">
        <v>10205</v>
      </c>
      <c r="D19" s="3">
        <v>2346</v>
      </c>
      <c r="E19" s="83">
        <f t="shared" si="0"/>
        <v>1707.7941600000001</v>
      </c>
      <c r="F19" s="3">
        <v>805</v>
      </c>
      <c r="G19" s="8">
        <f t="shared" si="1"/>
        <v>925.75</v>
      </c>
      <c r="H19" s="8"/>
      <c r="I19" s="8"/>
      <c r="J19" s="8">
        <v>1</v>
      </c>
      <c r="K19" s="8">
        <v>190</v>
      </c>
      <c r="L19" s="16"/>
      <c r="M19" s="16"/>
      <c r="N19" s="8"/>
      <c r="O19" s="8"/>
      <c r="P19" s="16"/>
      <c r="Q19" s="16"/>
      <c r="R19" s="16"/>
      <c r="S19" s="16"/>
      <c r="T19" s="16"/>
      <c r="U19" s="16"/>
      <c r="V19" s="16"/>
      <c r="W19" s="16"/>
      <c r="X19" s="18">
        <f t="shared" si="2"/>
        <v>2823.5441600000004</v>
      </c>
      <c r="Y19" s="24"/>
      <c r="Z19" s="24"/>
      <c r="AA19" s="24"/>
      <c r="AB19" s="24"/>
      <c r="AC19" s="24"/>
      <c r="AD19" s="24"/>
      <c r="AE19" s="24"/>
      <c r="AF19" s="24"/>
      <c r="AG19" s="18">
        <f t="shared" si="3"/>
        <v>2823.5441600000004</v>
      </c>
    </row>
    <row r="20" spans="1:33">
      <c r="A20" s="31">
        <v>6</v>
      </c>
      <c r="B20" s="2" t="s">
        <v>35</v>
      </c>
      <c r="C20" s="3">
        <v>14339</v>
      </c>
      <c r="D20" s="3">
        <v>3120</v>
      </c>
      <c r="E20" s="83">
        <f t="shared" si="0"/>
        <v>2271.2352000000001</v>
      </c>
      <c r="F20" s="3">
        <v>940</v>
      </c>
      <c r="G20" s="8">
        <f t="shared" si="1"/>
        <v>1081</v>
      </c>
      <c r="H20" s="8"/>
      <c r="I20" s="8"/>
      <c r="J20" s="8">
        <v>2</v>
      </c>
      <c r="K20" s="8">
        <v>380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8">
        <f t="shared" si="2"/>
        <v>3732.2352000000001</v>
      </c>
      <c r="Y20" s="24"/>
      <c r="Z20" s="24"/>
      <c r="AA20" s="24"/>
      <c r="AB20" s="24"/>
      <c r="AC20" s="24"/>
      <c r="AD20" s="24"/>
      <c r="AE20" s="24"/>
      <c r="AF20" s="24"/>
      <c r="AG20" s="18">
        <f t="shared" si="3"/>
        <v>3732.2352000000001</v>
      </c>
    </row>
    <row r="21" spans="1:33">
      <c r="A21" s="31">
        <v>7</v>
      </c>
      <c r="B21" s="2" t="s">
        <v>36</v>
      </c>
      <c r="C21" s="3">
        <v>15912</v>
      </c>
      <c r="D21" s="3">
        <v>5063</v>
      </c>
      <c r="E21" s="83">
        <f t="shared" si="0"/>
        <v>3685.6614799999998</v>
      </c>
      <c r="F21" s="3">
        <v>1100</v>
      </c>
      <c r="G21" s="8">
        <f t="shared" si="1"/>
        <v>1265</v>
      </c>
      <c r="H21" s="16"/>
      <c r="I21" s="16"/>
      <c r="J21" s="8">
        <v>2</v>
      </c>
      <c r="K21" s="8">
        <v>380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8">
        <f t="shared" si="2"/>
        <v>5330.6614799999998</v>
      </c>
      <c r="Y21" s="24"/>
      <c r="Z21" s="24"/>
      <c r="AA21" s="24"/>
      <c r="AB21" s="24"/>
      <c r="AC21" s="24"/>
      <c r="AD21" s="24"/>
      <c r="AE21" s="24"/>
      <c r="AF21" s="24"/>
      <c r="AG21" s="18">
        <f t="shared" si="3"/>
        <v>5330.6614799999998</v>
      </c>
    </row>
    <row r="22" spans="1:33" s="1" customFormat="1">
      <c r="A22" s="31">
        <v>8</v>
      </c>
      <c r="B22" s="2" t="s">
        <v>37</v>
      </c>
      <c r="C22" s="3">
        <v>8535</v>
      </c>
      <c r="D22" s="3">
        <v>2116</v>
      </c>
      <c r="E22" s="83">
        <f t="shared" si="0"/>
        <v>1540.3633600000001</v>
      </c>
      <c r="F22" s="3">
        <v>706</v>
      </c>
      <c r="G22" s="8">
        <f t="shared" si="1"/>
        <v>811.9</v>
      </c>
      <c r="H22" s="8"/>
      <c r="I22" s="8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8">
        <f t="shared" si="2"/>
        <v>2352.2633599999999</v>
      </c>
      <c r="Y22" s="24"/>
      <c r="Z22" s="24"/>
      <c r="AA22" s="24"/>
      <c r="AB22" s="24"/>
      <c r="AC22" s="24"/>
      <c r="AD22" s="24"/>
      <c r="AE22" s="24"/>
      <c r="AF22" s="24"/>
      <c r="AG22" s="18">
        <f t="shared" si="3"/>
        <v>2352.2633599999999</v>
      </c>
    </row>
    <row r="23" spans="1:33" s="1" customFormat="1">
      <c r="A23" s="31">
        <v>9</v>
      </c>
      <c r="B23" s="2" t="s">
        <v>38</v>
      </c>
      <c r="C23" s="3">
        <v>4214</v>
      </c>
      <c r="D23" s="3">
        <v>1750</v>
      </c>
      <c r="E23" s="83">
        <f t="shared" si="0"/>
        <v>1273.93</v>
      </c>
      <c r="F23" s="3">
        <v>450</v>
      </c>
      <c r="G23" s="8">
        <f t="shared" si="1"/>
        <v>517.5</v>
      </c>
      <c r="H23" s="8"/>
      <c r="I23" s="8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8">
        <f t="shared" si="2"/>
        <v>1791.43</v>
      </c>
      <c r="Y23" s="24"/>
      <c r="Z23" s="24"/>
      <c r="AA23" s="24"/>
      <c r="AB23" s="24"/>
      <c r="AC23" s="24"/>
      <c r="AD23" s="24"/>
      <c r="AE23" s="24"/>
      <c r="AF23" s="24"/>
      <c r="AG23" s="18">
        <f t="shared" si="3"/>
        <v>1791.43</v>
      </c>
    </row>
    <row r="24" spans="1:33" s="1" customFormat="1">
      <c r="A24" s="31">
        <v>10</v>
      </c>
      <c r="B24" s="12" t="s">
        <v>39</v>
      </c>
      <c r="C24" s="3">
        <v>7310</v>
      </c>
      <c r="D24" s="3">
        <v>1450</v>
      </c>
      <c r="E24" s="83">
        <f t="shared" si="0"/>
        <v>1055.5419999999999</v>
      </c>
      <c r="F24" s="3">
        <v>380</v>
      </c>
      <c r="G24" s="8">
        <f t="shared" si="1"/>
        <v>437</v>
      </c>
      <c r="H24" s="8"/>
      <c r="I24" s="8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8">
        <f t="shared" si="2"/>
        <v>1492.5419999999999</v>
      </c>
      <c r="Y24" s="24"/>
      <c r="Z24" s="24"/>
      <c r="AA24" s="24"/>
      <c r="AB24" s="24"/>
      <c r="AC24" s="24"/>
      <c r="AD24" s="24"/>
      <c r="AE24" s="24"/>
      <c r="AF24" s="24"/>
      <c r="AG24" s="18">
        <f t="shared" si="3"/>
        <v>1492.5419999999999</v>
      </c>
    </row>
    <row r="25" spans="1:33" s="1" customFormat="1">
      <c r="A25" s="31">
        <v>11</v>
      </c>
      <c r="B25" s="12" t="s">
        <v>40</v>
      </c>
      <c r="C25" s="3">
        <v>7629</v>
      </c>
      <c r="D25" s="3">
        <v>1650</v>
      </c>
      <c r="E25" s="83">
        <f t="shared" si="0"/>
        <v>1201.134</v>
      </c>
      <c r="F25" s="3">
        <v>450</v>
      </c>
      <c r="G25" s="8">
        <f t="shared" si="1"/>
        <v>517.5</v>
      </c>
      <c r="H25" s="8"/>
      <c r="I25" s="8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8">
        <f t="shared" si="2"/>
        <v>1718.634</v>
      </c>
      <c r="Y25" s="24"/>
      <c r="Z25" s="24"/>
      <c r="AA25" s="24"/>
      <c r="AB25" s="24"/>
      <c r="AC25" s="24"/>
      <c r="AD25" s="24"/>
      <c r="AE25" s="24"/>
      <c r="AF25" s="24"/>
      <c r="AG25" s="18">
        <f t="shared" si="3"/>
        <v>1718.634</v>
      </c>
    </row>
    <row r="26" spans="1:33" s="1" customFormat="1">
      <c r="A26" s="31">
        <v>12</v>
      </c>
      <c r="B26" s="12" t="s">
        <v>41</v>
      </c>
      <c r="C26" s="3">
        <v>12626</v>
      </c>
      <c r="D26" s="3">
        <v>1100</v>
      </c>
      <c r="E26" s="83">
        <f t="shared" si="0"/>
        <v>800.75599999999997</v>
      </c>
      <c r="F26" s="3">
        <v>380</v>
      </c>
      <c r="G26" s="8">
        <f t="shared" si="1"/>
        <v>437</v>
      </c>
      <c r="H26" s="8"/>
      <c r="I26" s="8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8">
        <f t="shared" si="2"/>
        <v>1237.7559999999999</v>
      </c>
      <c r="Y26" s="24"/>
      <c r="Z26" s="24"/>
      <c r="AA26" s="24"/>
      <c r="AB26" s="24"/>
      <c r="AC26" s="24"/>
      <c r="AD26" s="24"/>
      <c r="AE26" s="24"/>
      <c r="AF26" s="24"/>
      <c r="AG26" s="18">
        <f t="shared" si="3"/>
        <v>1237.7559999999999</v>
      </c>
    </row>
    <row r="27" spans="1:33" s="1" customFormat="1">
      <c r="A27" s="31">
        <v>13</v>
      </c>
      <c r="B27" s="12" t="s">
        <v>42</v>
      </c>
      <c r="C27" s="3">
        <v>9958</v>
      </c>
      <c r="D27" s="3">
        <v>2000</v>
      </c>
      <c r="E27" s="83">
        <f t="shared" si="0"/>
        <v>1455.92</v>
      </c>
      <c r="F27" s="3">
        <v>600</v>
      </c>
      <c r="G27" s="8">
        <f t="shared" si="1"/>
        <v>690</v>
      </c>
      <c r="H27" s="8"/>
      <c r="I27" s="5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8">
        <f t="shared" si="2"/>
        <v>2145.92</v>
      </c>
      <c r="Y27" s="24"/>
      <c r="Z27" s="24"/>
      <c r="AA27" s="24"/>
      <c r="AB27" s="24"/>
      <c r="AC27" s="24"/>
      <c r="AD27" s="24"/>
      <c r="AE27" s="24"/>
      <c r="AF27" s="24"/>
      <c r="AG27" s="18">
        <f t="shared" si="3"/>
        <v>2145.92</v>
      </c>
    </row>
    <row r="28" spans="1:33" s="1" customFormat="1">
      <c r="A28" s="31">
        <v>14</v>
      </c>
      <c r="B28" s="12" t="s">
        <v>59</v>
      </c>
      <c r="C28" s="3">
        <v>8258</v>
      </c>
      <c r="D28" s="3">
        <v>1360</v>
      </c>
      <c r="E28" s="83">
        <f t="shared" si="0"/>
        <v>990.02560000000005</v>
      </c>
      <c r="F28" s="3">
        <v>300</v>
      </c>
      <c r="G28" s="8">
        <f t="shared" si="1"/>
        <v>345</v>
      </c>
      <c r="H28" s="8"/>
      <c r="I28" s="5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8">
        <f t="shared" si="2"/>
        <v>1335.0255999999999</v>
      </c>
      <c r="Y28" s="24"/>
      <c r="Z28" s="24"/>
      <c r="AA28" s="24"/>
      <c r="AB28" s="24"/>
      <c r="AC28" s="24"/>
      <c r="AD28" s="24"/>
      <c r="AE28" s="24"/>
      <c r="AF28" s="24"/>
      <c r="AG28" s="18">
        <f t="shared" si="3"/>
        <v>1335.0255999999999</v>
      </c>
    </row>
    <row r="29" spans="1:33" s="1" customFormat="1">
      <c r="A29" s="31">
        <v>15</v>
      </c>
      <c r="B29" s="12" t="s">
        <v>60</v>
      </c>
      <c r="C29" s="3">
        <v>7697</v>
      </c>
      <c r="D29" s="3">
        <v>3450</v>
      </c>
      <c r="E29" s="83">
        <f t="shared" si="0"/>
        <v>2511.462</v>
      </c>
      <c r="F29" s="3">
        <v>300</v>
      </c>
      <c r="G29" s="8">
        <f t="shared" si="1"/>
        <v>345</v>
      </c>
      <c r="H29" s="8"/>
      <c r="I29" s="5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8">
        <f t="shared" si="2"/>
        <v>2856.462</v>
      </c>
      <c r="Y29" s="24"/>
      <c r="Z29" s="24"/>
      <c r="AA29" s="24"/>
      <c r="AB29" s="24"/>
      <c r="AC29" s="24"/>
      <c r="AD29" s="24"/>
      <c r="AE29" s="24"/>
      <c r="AF29" s="24"/>
      <c r="AG29" s="18">
        <f t="shared" si="3"/>
        <v>2856.462</v>
      </c>
    </row>
    <row r="30" spans="1:33" s="1" customFormat="1">
      <c r="A30" s="31">
        <v>16</v>
      </c>
      <c r="B30" s="2" t="s">
        <v>54</v>
      </c>
      <c r="C30" s="3"/>
      <c r="D30" s="3"/>
      <c r="E30" s="4"/>
      <c r="F30" s="3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4"/>
      <c r="W30" s="4"/>
      <c r="X30" s="18">
        <f t="shared" si="2"/>
        <v>0</v>
      </c>
      <c r="Y30" s="4"/>
      <c r="Z30" s="4"/>
      <c r="AA30" s="4"/>
      <c r="AB30" s="4"/>
      <c r="AC30" s="4"/>
      <c r="AD30" s="4"/>
      <c r="AE30" s="6">
        <v>4341.5673999999999</v>
      </c>
      <c r="AF30" s="6">
        <f>SUM(AE30)</f>
        <v>4341.5673999999999</v>
      </c>
      <c r="AG30" s="18">
        <f t="shared" si="3"/>
        <v>4341.5673999999999</v>
      </c>
    </row>
    <row r="31" spans="1:33">
      <c r="A31" s="26"/>
      <c r="B31" s="23" t="s">
        <v>44</v>
      </c>
      <c r="C31" s="17">
        <f>SUM(C15:C30)</f>
        <v>141115</v>
      </c>
      <c r="D31" s="17">
        <f>SUM(D15:D30)</f>
        <v>37345.22</v>
      </c>
      <c r="E31" s="84">
        <f>SUM(E15:E30)</f>
        <v>27185.826351199998</v>
      </c>
      <c r="F31" s="17">
        <f>SUM(F15:F30)</f>
        <v>9631</v>
      </c>
      <c r="G31" s="17">
        <f>SUM(G15:G30)</f>
        <v>11075.65</v>
      </c>
      <c r="H31" s="17">
        <f>SUM(H30:H30)</f>
        <v>0</v>
      </c>
      <c r="I31" s="18">
        <f>SUM(I30:I30)</f>
        <v>0</v>
      </c>
      <c r="J31" s="17">
        <f>SUM(J15:J30)</f>
        <v>8</v>
      </c>
      <c r="K31" s="17">
        <f>SUM(K15:K30)</f>
        <v>1520</v>
      </c>
      <c r="L31" s="17"/>
      <c r="M31" s="17"/>
      <c r="N31" s="17">
        <f>SUM(N15:N30)</f>
        <v>0</v>
      </c>
      <c r="O31" s="17">
        <f>SUM(O15:O30)</f>
        <v>0</v>
      </c>
      <c r="P31" s="17"/>
      <c r="Q31" s="17"/>
      <c r="R31" s="17"/>
      <c r="S31" s="17"/>
      <c r="T31" s="17"/>
      <c r="U31" s="17"/>
      <c r="V31" s="17"/>
      <c r="W31" s="17"/>
      <c r="X31" s="18">
        <f>SUM(X15:X30)</f>
        <v>39781.476351199999</v>
      </c>
      <c r="Y31" s="17"/>
      <c r="Z31" s="17"/>
      <c r="AA31" s="17"/>
      <c r="AB31" s="17"/>
      <c r="AC31" s="17"/>
      <c r="AD31" s="17"/>
      <c r="AE31" s="18">
        <f>SUM(AE30)</f>
        <v>4341.5673999999999</v>
      </c>
      <c r="AF31" s="18">
        <f>SUM(AF30)</f>
        <v>4341.5673999999999</v>
      </c>
      <c r="AG31" s="18">
        <f>SUM(AG15:AG30)</f>
        <v>44123.043751199999</v>
      </c>
    </row>
    <row r="32" spans="1:33" ht="21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 ht="21">
      <c r="A33" s="52" t="s">
        <v>75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41"/>
      <c r="M33" s="41"/>
      <c r="N33" s="41"/>
      <c r="O33" s="41"/>
      <c r="P33" s="41"/>
      <c r="Q33" s="41"/>
      <c r="R33" s="41"/>
      <c r="S33" s="40" t="s">
        <v>76</v>
      </c>
      <c r="T33" s="42"/>
      <c r="U33" s="41"/>
      <c r="V33" s="41"/>
      <c r="W33" s="41"/>
      <c r="X33" s="41"/>
      <c r="Y33" s="41"/>
      <c r="Z33" s="41"/>
      <c r="AA33" s="41"/>
      <c r="AB33" s="41"/>
    </row>
  </sheetData>
  <mergeCells count="25">
    <mergeCell ref="A33:K33"/>
    <mergeCell ref="Y12:Z13"/>
    <mergeCell ref="AA12:AB13"/>
    <mergeCell ref="AC12:AD13"/>
    <mergeCell ref="P12:Q13"/>
    <mergeCell ref="R12:S13"/>
    <mergeCell ref="T12:U13"/>
    <mergeCell ref="V12:W13"/>
    <mergeCell ref="X12:X13"/>
    <mergeCell ref="A5:AG5"/>
    <mergeCell ref="A6:AG6"/>
    <mergeCell ref="AG10:AG13"/>
    <mergeCell ref="D12:E13"/>
    <mergeCell ref="F12:G13"/>
    <mergeCell ref="H12:I13"/>
    <mergeCell ref="J12:K13"/>
    <mergeCell ref="AE12:AE13"/>
    <mergeCell ref="A10:A14"/>
    <mergeCell ref="B10:B14"/>
    <mergeCell ref="C10:C13"/>
    <mergeCell ref="D10:X11"/>
    <mergeCell ref="Y10:AF11"/>
    <mergeCell ref="AF12:AF13"/>
    <mergeCell ref="L12:M13"/>
    <mergeCell ref="N12:O13"/>
  </mergeCells>
  <pageMargins left="0.70866141732283472" right="0.70866141732283472" top="0.74803149606299213" bottom="0.74803149606299213" header="0.31496062992125984" footer="0.31496062992125984"/>
  <pageSetup paperSize="9" scale="4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48"/>
  <sheetViews>
    <sheetView topLeftCell="A10" zoomScale="55" zoomScaleNormal="55" workbookViewId="0">
      <selection activeCell="AH49" sqref="AH49"/>
    </sheetView>
  </sheetViews>
  <sheetFormatPr defaultRowHeight="15"/>
  <cols>
    <col min="1" max="1" width="5.85546875" bestFit="1" customWidth="1"/>
    <col min="2" max="2" width="23.5703125" customWidth="1"/>
    <col min="4" max="4" width="5.140625" bestFit="1" customWidth="1"/>
    <col min="6" max="6" width="5.85546875" bestFit="1" customWidth="1"/>
    <col min="8" max="8" width="5.85546875" bestFit="1" customWidth="1"/>
    <col min="10" max="10" width="3.7109375" bestFit="1" customWidth="1"/>
    <col min="12" max="12" width="3.7109375" bestFit="1" customWidth="1"/>
    <col min="13" max="13" width="7.5703125" bestFit="1" customWidth="1"/>
    <col min="14" max="14" width="3.7109375" bestFit="1" customWidth="1"/>
    <col min="16" max="16" width="3.7109375" bestFit="1" customWidth="1"/>
    <col min="18" max="18" width="3.7109375" bestFit="1" customWidth="1"/>
    <col min="20" max="20" width="8" bestFit="1" customWidth="1"/>
    <col min="22" max="24" width="9.140625" style="1"/>
    <col min="25" max="25" width="5.42578125" bestFit="1" customWidth="1"/>
  </cols>
  <sheetData>
    <row r="1" spans="1:27" s="1" customFormat="1" ht="21">
      <c r="A1" s="40" t="s">
        <v>69</v>
      </c>
      <c r="B1" s="40"/>
      <c r="C1" s="4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0" t="s">
        <v>70</v>
      </c>
      <c r="W1" s="40"/>
      <c r="X1" s="41"/>
      <c r="Y1" s="41"/>
      <c r="Z1" s="41"/>
      <c r="AA1" s="41"/>
    </row>
    <row r="2" spans="1:27" s="1" customFormat="1" ht="21">
      <c r="A2" s="40" t="s">
        <v>71</v>
      </c>
      <c r="B2" s="40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0" t="s">
        <v>72</v>
      </c>
      <c r="W2" s="40"/>
      <c r="X2" s="41"/>
      <c r="Y2" s="41"/>
      <c r="Z2" s="41"/>
      <c r="AA2" s="41"/>
    </row>
    <row r="3" spans="1:27" s="1" customFormat="1" ht="21">
      <c r="A3" s="40" t="s">
        <v>73</v>
      </c>
      <c r="B3" s="40"/>
      <c r="C3" s="40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0" t="s">
        <v>74</v>
      </c>
      <c r="W3" s="40"/>
      <c r="X3" s="41"/>
      <c r="Y3" s="41"/>
      <c r="Z3" s="41"/>
      <c r="AA3" s="41"/>
    </row>
    <row r="4" spans="1:27" s="1" customFormat="1" ht="21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</row>
    <row r="5" spans="1:27" s="1" customFormat="1" ht="21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1:27" s="1" customFormat="1"/>
    <row r="7" spans="1:27" s="1" customFormat="1"/>
    <row r="8" spans="1:27" s="1" customFormat="1"/>
    <row r="9" spans="1:27" s="1" customFormat="1" ht="23.25">
      <c r="A9" s="64" t="s">
        <v>58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</row>
    <row r="10" spans="1:27" s="1" customFormat="1" ht="23.25">
      <c r="A10" s="64" t="s">
        <v>57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</row>
    <row r="11" spans="1:27" s="1" customFormat="1"/>
    <row r="12" spans="1:27" s="1" customFormat="1"/>
    <row r="13" spans="1:27">
      <c r="A13" s="48" t="s">
        <v>0</v>
      </c>
      <c r="B13" s="49" t="s">
        <v>1</v>
      </c>
      <c r="C13" s="50" t="s">
        <v>2</v>
      </c>
      <c r="D13" s="51" t="s">
        <v>3</v>
      </c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</row>
    <row r="14" spans="1:27">
      <c r="A14" s="48"/>
      <c r="B14" s="49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</row>
    <row r="15" spans="1:27" s="1" customFormat="1">
      <c r="A15" s="48"/>
      <c r="B15" s="49"/>
      <c r="C15" s="50"/>
      <c r="D15" s="54" t="s">
        <v>6</v>
      </c>
      <c r="E15" s="55"/>
      <c r="F15" s="54" t="s">
        <v>7</v>
      </c>
      <c r="G15" s="55"/>
      <c r="H15" s="54" t="s">
        <v>8</v>
      </c>
      <c r="I15" s="55"/>
      <c r="J15" s="54" t="s">
        <v>9</v>
      </c>
      <c r="K15" s="55"/>
      <c r="L15" s="54" t="s">
        <v>10</v>
      </c>
      <c r="M15" s="55"/>
      <c r="N15" s="54" t="s">
        <v>11</v>
      </c>
      <c r="O15" s="55"/>
      <c r="P15" s="54" t="s">
        <v>12</v>
      </c>
      <c r="Q15" s="55"/>
      <c r="R15" s="54" t="s">
        <v>13</v>
      </c>
      <c r="S15" s="55"/>
      <c r="T15" s="54" t="s">
        <v>14</v>
      </c>
      <c r="U15" s="55"/>
      <c r="V15" s="65" t="s">
        <v>66</v>
      </c>
      <c r="W15" s="66"/>
      <c r="X15" s="66"/>
      <c r="Y15" s="66"/>
      <c r="Z15" s="66"/>
      <c r="AA15" s="55"/>
    </row>
    <row r="16" spans="1:27" s="1" customFormat="1">
      <c r="A16" s="48"/>
      <c r="B16" s="49"/>
      <c r="C16" s="50"/>
      <c r="D16" s="56"/>
      <c r="E16" s="57"/>
      <c r="F16" s="56"/>
      <c r="G16" s="57"/>
      <c r="H16" s="56"/>
      <c r="I16" s="57"/>
      <c r="J16" s="56"/>
      <c r="K16" s="57"/>
      <c r="L16" s="56"/>
      <c r="M16" s="57"/>
      <c r="N16" s="56"/>
      <c r="O16" s="57"/>
      <c r="P16" s="56"/>
      <c r="Q16" s="57"/>
      <c r="R16" s="56"/>
      <c r="S16" s="57"/>
      <c r="T16" s="56"/>
      <c r="U16" s="57"/>
      <c r="V16" s="58"/>
      <c r="W16" s="67"/>
      <c r="X16" s="67"/>
      <c r="Y16" s="67"/>
      <c r="Z16" s="67"/>
      <c r="AA16" s="59"/>
    </row>
    <row r="17" spans="1:27" ht="15" customHeight="1">
      <c r="A17" s="48"/>
      <c r="B17" s="49"/>
      <c r="C17" s="50"/>
      <c r="D17" s="56"/>
      <c r="E17" s="57"/>
      <c r="F17" s="56"/>
      <c r="G17" s="57"/>
      <c r="H17" s="56"/>
      <c r="I17" s="57"/>
      <c r="J17" s="56"/>
      <c r="K17" s="57"/>
      <c r="L17" s="56"/>
      <c r="M17" s="57"/>
      <c r="N17" s="56"/>
      <c r="O17" s="57"/>
      <c r="P17" s="56"/>
      <c r="Q17" s="57"/>
      <c r="R17" s="56"/>
      <c r="S17" s="57"/>
      <c r="T17" s="56"/>
      <c r="U17" s="57"/>
      <c r="V17" s="44" t="s">
        <v>65</v>
      </c>
      <c r="W17" s="54" t="s">
        <v>64</v>
      </c>
      <c r="X17" s="44" t="s">
        <v>67</v>
      </c>
      <c r="Y17" s="47" t="s">
        <v>15</v>
      </c>
      <c r="Z17" s="47"/>
      <c r="AA17" s="47" t="s">
        <v>16</v>
      </c>
    </row>
    <row r="18" spans="1:27" ht="139.5" customHeight="1">
      <c r="A18" s="48"/>
      <c r="B18" s="49"/>
      <c r="C18" s="50"/>
      <c r="D18" s="58"/>
      <c r="E18" s="59"/>
      <c r="F18" s="58"/>
      <c r="G18" s="59"/>
      <c r="H18" s="58"/>
      <c r="I18" s="59"/>
      <c r="J18" s="58"/>
      <c r="K18" s="59"/>
      <c r="L18" s="58"/>
      <c r="M18" s="59"/>
      <c r="N18" s="58"/>
      <c r="O18" s="59"/>
      <c r="P18" s="58"/>
      <c r="Q18" s="59"/>
      <c r="R18" s="58"/>
      <c r="S18" s="59"/>
      <c r="T18" s="58"/>
      <c r="U18" s="59"/>
      <c r="V18" s="61"/>
      <c r="W18" s="60"/>
      <c r="X18" s="61"/>
      <c r="Y18" s="47"/>
      <c r="Z18" s="47"/>
      <c r="AA18" s="47"/>
    </row>
    <row r="19" spans="1:27">
      <c r="A19" s="48"/>
      <c r="B19" s="49"/>
      <c r="C19" s="11" t="s">
        <v>22</v>
      </c>
      <c r="D19" s="11" t="s">
        <v>23</v>
      </c>
      <c r="E19" s="11" t="s">
        <v>24</v>
      </c>
      <c r="F19" s="11" t="s">
        <v>25</v>
      </c>
      <c r="G19" s="11" t="s">
        <v>24</v>
      </c>
      <c r="H19" s="11" t="s">
        <v>25</v>
      </c>
      <c r="I19" s="11" t="s">
        <v>24</v>
      </c>
      <c r="J19" s="22" t="s">
        <v>26</v>
      </c>
      <c r="K19" s="11" t="s">
        <v>24</v>
      </c>
      <c r="L19" s="22" t="s">
        <v>26</v>
      </c>
      <c r="M19" s="11" t="s">
        <v>24</v>
      </c>
      <c r="N19" s="22" t="s">
        <v>26</v>
      </c>
      <c r="O19" s="11" t="s">
        <v>24</v>
      </c>
      <c r="P19" s="22" t="s">
        <v>26</v>
      </c>
      <c r="Q19" s="11" t="s">
        <v>24</v>
      </c>
      <c r="R19" s="22" t="s">
        <v>26</v>
      </c>
      <c r="S19" s="11" t="s">
        <v>24</v>
      </c>
      <c r="T19" s="11" t="s">
        <v>23</v>
      </c>
      <c r="U19" s="11" t="s">
        <v>24</v>
      </c>
      <c r="V19" s="32" t="s">
        <v>24</v>
      </c>
      <c r="W19" s="32" t="s">
        <v>24</v>
      </c>
      <c r="X19" s="32" t="s">
        <v>24</v>
      </c>
      <c r="Y19" s="32" t="s">
        <v>23</v>
      </c>
      <c r="Z19" s="32" t="s">
        <v>24</v>
      </c>
      <c r="AA19" s="11" t="s">
        <v>24</v>
      </c>
    </row>
    <row r="20" spans="1:27">
      <c r="A20" s="7">
        <v>1</v>
      </c>
      <c r="B20" s="2" t="s">
        <v>30</v>
      </c>
      <c r="C20" s="3">
        <v>3934</v>
      </c>
      <c r="D20" s="3"/>
      <c r="E20" s="4"/>
      <c r="F20" s="3"/>
      <c r="G20" s="8"/>
      <c r="H20" s="8">
        <v>100</v>
      </c>
      <c r="I20" s="8">
        <f>H20*1400/1000</f>
        <v>140</v>
      </c>
      <c r="J20" s="8">
        <v>1</v>
      </c>
      <c r="K20" s="8">
        <v>190</v>
      </c>
      <c r="L20" s="8"/>
      <c r="M20" s="8"/>
      <c r="N20" s="8">
        <v>4</v>
      </c>
      <c r="O20" s="8">
        <f>N20*1100/1000</f>
        <v>4.4000000000000004</v>
      </c>
      <c r="P20" s="8">
        <v>4</v>
      </c>
      <c r="Q20" s="8">
        <f>P20*17000/1000</f>
        <v>68</v>
      </c>
      <c r="R20" s="8">
        <v>1</v>
      </c>
      <c r="S20" s="8">
        <v>410</v>
      </c>
      <c r="T20" s="8">
        <v>150</v>
      </c>
      <c r="U20" s="8">
        <f>T20*2150/1000</f>
        <v>322.5</v>
      </c>
      <c r="V20" s="8"/>
      <c r="W20" s="8"/>
      <c r="X20" s="8"/>
      <c r="Y20" s="4"/>
      <c r="Z20" s="4"/>
      <c r="AA20" s="6">
        <f t="shared" ref="AA20:AA42" si="0">E20+G20+I20+K20+M20+S20+U20+Z20+O20+Q20+W20</f>
        <v>1134.9000000000001</v>
      </c>
    </row>
    <row r="21" spans="1:27">
      <c r="A21" s="33">
        <v>2</v>
      </c>
      <c r="B21" s="2" t="s">
        <v>31</v>
      </c>
      <c r="C21" s="3">
        <v>10419</v>
      </c>
      <c r="D21" s="3"/>
      <c r="E21" s="4"/>
      <c r="F21" s="3"/>
      <c r="G21" s="8"/>
      <c r="H21" s="8"/>
      <c r="I21" s="8"/>
      <c r="J21" s="24"/>
      <c r="K21" s="24"/>
      <c r="L21" s="8"/>
      <c r="M21" s="8"/>
      <c r="N21" s="8">
        <v>6</v>
      </c>
      <c r="O21" s="8">
        <f t="shared" ref="O21:O24" si="1">N21*1100/1000</f>
        <v>6.6</v>
      </c>
      <c r="P21" s="8">
        <v>6</v>
      </c>
      <c r="Q21" s="8">
        <f t="shared" ref="Q21:Q42" si="2">P21*17000/1000</f>
        <v>102</v>
      </c>
      <c r="R21" s="8"/>
      <c r="S21" s="8"/>
      <c r="T21" s="8"/>
      <c r="U21" s="8"/>
      <c r="V21" s="8"/>
      <c r="W21" s="8"/>
      <c r="X21" s="8"/>
      <c r="Y21" s="4"/>
      <c r="Z21" s="4"/>
      <c r="AA21" s="30">
        <f t="shared" si="0"/>
        <v>108.6</v>
      </c>
    </row>
    <row r="22" spans="1:27">
      <c r="A22" s="33">
        <v>3</v>
      </c>
      <c r="B22" s="2" t="s">
        <v>32</v>
      </c>
      <c r="C22" s="3">
        <v>13668</v>
      </c>
      <c r="D22" s="3"/>
      <c r="E22" s="4"/>
      <c r="F22" s="3"/>
      <c r="G22" s="8"/>
      <c r="H22" s="8"/>
      <c r="I22" s="8"/>
      <c r="J22" s="24"/>
      <c r="K22" s="24"/>
      <c r="L22" s="8"/>
      <c r="M22" s="8"/>
      <c r="N22" s="8">
        <v>8</v>
      </c>
      <c r="O22" s="8">
        <f t="shared" si="1"/>
        <v>8.8000000000000007</v>
      </c>
      <c r="P22" s="8">
        <v>8</v>
      </c>
      <c r="Q22" s="8">
        <f t="shared" si="2"/>
        <v>136</v>
      </c>
      <c r="R22" s="8"/>
      <c r="S22" s="8"/>
      <c r="T22" s="8"/>
      <c r="U22" s="8"/>
      <c r="V22" s="8"/>
      <c r="W22" s="8"/>
      <c r="X22" s="8"/>
      <c r="Y22" s="4"/>
      <c r="Z22" s="4"/>
      <c r="AA22" s="30">
        <f t="shared" si="0"/>
        <v>144.80000000000001</v>
      </c>
    </row>
    <row r="23" spans="1:27">
      <c r="A23" s="33">
        <v>4</v>
      </c>
      <c r="B23" s="2" t="s">
        <v>33</v>
      </c>
      <c r="C23" s="3">
        <v>6411</v>
      </c>
      <c r="D23" s="3"/>
      <c r="E23" s="4"/>
      <c r="F23" s="3"/>
      <c r="G23" s="8"/>
      <c r="H23" s="8"/>
      <c r="I23" s="8"/>
      <c r="J23" s="24"/>
      <c r="K23" s="24"/>
      <c r="L23" s="8"/>
      <c r="M23" s="8"/>
      <c r="N23" s="8">
        <v>4</v>
      </c>
      <c r="O23" s="8">
        <f t="shared" si="1"/>
        <v>4.4000000000000004</v>
      </c>
      <c r="P23" s="8">
        <v>4</v>
      </c>
      <c r="Q23" s="8">
        <f t="shared" si="2"/>
        <v>68</v>
      </c>
      <c r="R23" s="8"/>
      <c r="S23" s="9"/>
      <c r="T23" s="8"/>
      <c r="U23" s="8"/>
      <c r="V23" s="8"/>
      <c r="W23" s="8"/>
      <c r="X23" s="8"/>
      <c r="Y23" s="4"/>
      <c r="Z23" s="4"/>
      <c r="AA23" s="30">
        <f t="shared" si="0"/>
        <v>72.400000000000006</v>
      </c>
    </row>
    <row r="24" spans="1:27">
      <c r="A24" s="33">
        <v>5</v>
      </c>
      <c r="B24" s="2" t="s">
        <v>34</v>
      </c>
      <c r="C24" s="3">
        <v>10205</v>
      </c>
      <c r="D24" s="3"/>
      <c r="E24" s="4"/>
      <c r="F24" s="3"/>
      <c r="G24" s="8"/>
      <c r="H24" s="8">
        <v>100</v>
      </c>
      <c r="I24" s="8">
        <f t="shared" ref="I24:I31" si="3">H24*1400/1000</f>
        <v>140</v>
      </c>
      <c r="J24" s="24"/>
      <c r="K24" s="24"/>
      <c r="L24" s="8"/>
      <c r="M24" s="8"/>
      <c r="N24" s="8">
        <v>10</v>
      </c>
      <c r="O24" s="8">
        <f t="shared" si="1"/>
        <v>11</v>
      </c>
      <c r="P24" s="8">
        <v>10</v>
      </c>
      <c r="Q24" s="8">
        <f t="shared" si="2"/>
        <v>170</v>
      </c>
      <c r="R24" s="8">
        <v>1</v>
      </c>
      <c r="S24" s="8">
        <v>2020</v>
      </c>
      <c r="T24" s="8">
        <v>650</v>
      </c>
      <c r="U24" s="8">
        <f t="shared" ref="U24:U41" si="4">T24*2150/1000</f>
        <v>1397.5</v>
      </c>
      <c r="V24" s="8"/>
      <c r="W24" s="8"/>
      <c r="X24" s="8"/>
      <c r="Y24" s="4"/>
      <c r="Z24" s="4"/>
      <c r="AA24" s="30">
        <f t="shared" si="0"/>
        <v>3738.5</v>
      </c>
    </row>
    <row r="25" spans="1:27">
      <c r="A25" s="33">
        <v>6</v>
      </c>
      <c r="B25" s="2" t="s">
        <v>35</v>
      </c>
      <c r="C25" s="3">
        <v>14339</v>
      </c>
      <c r="D25" s="3"/>
      <c r="E25" s="4"/>
      <c r="F25" s="3"/>
      <c r="G25" s="8"/>
      <c r="H25" s="8"/>
      <c r="I25" s="8"/>
      <c r="J25" s="24"/>
      <c r="K25" s="24"/>
      <c r="L25" s="8"/>
      <c r="M25" s="8"/>
      <c r="N25" s="8">
        <v>8</v>
      </c>
      <c r="O25" s="8">
        <f t="shared" ref="O25:O42" si="5">N25*1100/1000</f>
        <v>8.8000000000000007</v>
      </c>
      <c r="P25" s="8">
        <v>8</v>
      </c>
      <c r="Q25" s="8">
        <f t="shared" si="2"/>
        <v>136</v>
      </c>
      <c r="R25" s="8"/>
      <c r="S25" s="8"/>
      <c r="T25" s="8"/>
      <c r="U25" s="8"/>
      <c r="V25" s="8"/>
      <c r="W25" s="8"/>
      <c r="X25" s="8"/>
      <c r="Y25" s="4"/>
      <c r="Z25" s="4"/>
      <c r="AA25" s="30">
        <f t="shared" si="0"/>
        <v>144.80000000000001</v>
      </c>
    </row>
    <row r="26" spans="1:27">
      <c r="A26" s="33">
        <v>7</v>
      </c>
      <c r="B26" s="2" t="s">
        <v>36</v>
      </c>
      <c r="C26" s="3">
        <v>15912</v>
      </c>
      <c r="D26" s="3"/>
      <c r="E26" s="4"/>
      <c r="F26" s="3"/>
      <c r="G26" s="8"/>
      <c r="H26" s="8">
        <v>100</v>
      </c>
      <c r="I26" s="8">
        <f t="shared" si="3"/>
        <v>140</v>
      </c>
      <c r="J26" s="24"/>
      <c r="K26" s="24"/>
      <c r="L26" s="8">
        <v>1</v>
      </c>
      <c r="M26" s="8">
        <v>500</v>
      </c>
      <c r="N26" s="8">
        <v>13</v>
      </c>
      <c r="O26" s="8">
        <f t="shared" si="5"/>
        <v>14.3</v>
      </c>
      <c r="P26" s="8">
        <v>13</v>
      </c>
      <c r="Q26" s="8">
        <f t="shared" si="2"/>
        <v>221</v>
      </c>
      <c r="R26" s="8">
        <v>2</v>
      </c>
      <c r="S26" s="8">
        <v>3140</v>
      </c>
      <c r="T26" s="8">
        <v>1060</v>
      </c>
      <c r="U26" s="8">
        <f t="shared" si="4"/>
        <v>2279</v>
      </c>
      <c r="V26" s="8"/>
      <c r="W26" s="8"/>
      <c r="X26" s="8"/>
      <c r="Y26" s="4"/>
      <c r="Z26" s="4"/>
      <c r="AA26" s="30">
        <f t="shared" si="0"/>
        <v>6294.3</v>
      </c>
    </row>
    <row r="27" spans="1:27" s="1" customFormat="1">
      <c r="A27" s="33">
        <v>8</v>
      </c>
      <c r="B27" s="2" t="s">
        <v>37</v>
      </c>
      <c r="C27" s="3">
        <v>8535</v>
      </c>
      <c r="D27" s="3"/>
      <c r="E27" s="4"/>
      <c r="F27" s="3"/>
      <c r="G27" s="8"/>
      <c r="H27" s="8">
        <v>100</v>
      </c>
      <c r="I27" s="8">
        <f t="shared" si="3"/>
        <v>140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30">
        <f t="shared" si="0"/>
        <v>140</v>
      </c>
    </row>
    <row r="28" spans="1:27" s="1" customFormat="1">
      <c r="A28" s="33">
        <v>9</v>
      </c>
      <c r="B28" s="2" t="s">
        <v>38</v>
      </c>
      <c r="C28" s="3">
        <v>4214</v>
      </c>
      <c r="D28" s="3"/>
      <c r="E28" s="4"/>
      <c r="F28" s="3"/>
      <c r="G28" s="8"/>
      <c r="H28" s="8">
        <v>100</v>
      </c>
      <c r="I28" s="8">
        <f t="shared" si="3"/>
        <v>140</v>
      </c>
      <c r="J28" s="8"/>
      <c r="K28" s="8"/>
      <c r="L28" s="8"/>
      <c r="M28" s="8"/>
      <c r="N28" s="8"/>
      <c r="O28" s="8"/>
      <c r="P28" s="8"/>
      <c r="Q28" s="8"/>
      <c r="R28" s="8">
        <v>1</v>
      </c>
      <c r="S28" s="8">
        <v>765</v>
      </c>
      <c r="T28" s="8">
        <v>340</v>
      </c>
      <c r="U28" s="8">
        <f t="shared" si="4"/>
        <v>731</v>
      </c>
      <c r="V28" s="8"/>
      <c r="W28" s="8"/>
      <c r="X28" s="8"/>
      <c r="Y28" s="8"/>
      <c r="Z28" s="8"/>
      <c r="AA28" s="30">
        <f t="shared" si="0"/>
        <v>1636</v>
      </c>
    </row>
    <row r="29" spans="1:27" s="1" customFormat="1">
      <c r="A29" s="33">
        <v>10</v>
      </c>
      <c r="B29" s="12" t="s">
        <v>39</v>
      </c>
      <c r="C29" s="3">
        <v>7310</v>
      </c>
      <c r="D29" s="3"/>
      <c r="E29" s="4"/>
      <c r="F29" s="3"/>
      <c r="G29" s="8"/>
      <c r="H29" s="8">
        <v>150</v>
      </c>
      <c r="I29" s="8">
        <f t="shared" si="3"/>
        <v>210</v>
      </c>
      <c r="J29" s="8"/>
      <c r="K29" s="8"/>
      <c r="L29" s="8"/>
      <c r="M29" s="8"/>
      <c r="N29" s="8"/>
      <c r="O29" s="8"/>
      <c r="P29" s="8"/>
      <c r="Q29" s="8"/>
      <c r="R29" s="8">
        <v>1</v>
      </c>
      <c r="S29" s="8">
        <v>470</v>
      </c>
      <c r="T29" s="8">
        <v>160</v>
      </c>
      <c r="U29" s="8">
        <f t="shared" si="4"/>
        <v>344</v>
      </c>
      <c r="V29" s="27"/>
      <c r="W29" s="27"/>
      <c r="X29" s="27"/>
      <c r="Y29" s="27"/>
      <c r="Z29" s="27"/>
      <c r="AA29" s="30">
        <f t="shared" si="0"/>
        <v>1024</v>
      </c>
    </row>
    <row r="30" spans="1:27" s="1" customFormat="1">
      <c r="A30" s="33">
        <v>11</v>
      </c>
      <c r="B30" s="12" t="s">
        <v>40</v>
      </c>
      <c r="C30" s="3">
        <v>7629</v>
      </c>
      <c r="D30" s="3"/>
      <c r="E30" s="4"/>
      <c r="F30" s="3"/>
      <c r="G30" s="8"/>
      <c r="H30" s="8">
        <v>150</v>
      </c>
      <c r="I30" s="8">
        <f t="shared" si="3"/>
        <v>210</v>
      </c>
      <c r="J30" s="8"/>
      <c r="K30" s="8"/>
      <c r="L30" s="8"/>
      <c r="M30" s="8"/>
      <c r="N30" s="8"/>
      <c r="O30" s="8"/>
      <c r="P30" s="8"/>
      <c r="Q30" s="8"/>
      <c r="R30" s="8">
        <v>1</v>
      </c>
      <c r="S30" s="8">
        <v>350</v>
      </c>
      <c r="T30" s="8">
        <v>170</v>
      </c>
      <c r="U30" s="8">
        <f t="shared" si="4"/>
        <v>365.5</v>
      </c>
      <c r="V30" s="27"/>
      <c r="W30" s="27"/>
      <c r="X30" s="27"/>
      <c r="Y30" s="27"/>
      <c r="Z30" s="27"/>
      <c r="AA30" s="30">
        <f t="shared" si="0"/>
        <v>925.5</v>
      </c>
    </row>
    <row r="31" spans="1:27" s="1" customFormat="1">
      <c r="A31" s="33">
        <v>12</v>
      </c>
      <c r="B31" s="12" t="s">
        <v>41</v>
      </c>
      <c r="C31" s="3">
        <v>12626</v>
      </c>
      <c r="D31" s="3"/>
      <c r="E31" s="4"/>
      <c r="F31" s="3"/>
      <c r="G31" s="8"/>
      <c r="H31" s="8">
        <v>150</v>
      </c>
      <c r="I31" s="8">
        <f t="shared" si="3"/>
        <v>210</v>
      </c>
      <c r="J31" s="8"/>
      <c r="K31" s="8"/>
      <c r="L31" s="8">
        <v>1</v>
      </c>
      <c r="M31" s="8">
        <v>500</v>
      </c>
      <c r="N31" s="8"/>
      <c r="O31" s="8"/>
      <c r="P31" s="8"/>
      <c r="Q31" s="8"/>
      <c r="R31" s="8">
        <v>1</v>
      </c>
      <c r="S31" s="8">
        <v>1399</v>
      </c>
      <c r="T31" s="8">
        <v>570</v>
      </c>
      <c r="U31" s="8">
        <f t="shared" si="4"/>
        <v>1225.5</v>
      </c>
      <c r="V31" s="27"/>
      <c r="W31" s="27"/>
      <c r="X31" s="27"/>
      <c r="Y31" s="27"/>
      <c r="Z31" s="27"/>
      <c r="AA31" s="30">
        <f t="shared" si="0"/>
        <v>3334.5</v>
      </c>
    </row>
    <row r="32" spans="1:27" s="1" customFormat="1">
      <c r="A32" s="33">
        <v>13</v>
      </c>
      <c r="B32" s="12" t="s">
        <v>45</v>
      </c>
      <c r="C32" s="3">
        <v>7075</v>
      </c>
      <c r="D32" s="3"/>
      <c r="E32" s="5"/>
      <c r="F32" s="3"/>
      <c r="G32" s="8"/>
      <c r="H32" s="8"/>
      <c r="I32" s="8"/>
      <c r="J32" s="8"/>
      <c r="K32" s="8"/>
      <c r="L32" s="8"/>
      <c r="M32" s="8"/>
      <c r="N32" s="8">
        <v>2</v>
      </c>
      <c r="O32" s="8">
        <f t="shared" si="5"/>
        <v>2.2000000000000002</v>
      </c>
      <c r="P32" s="8">
        <v>2</v>
      </c>
      <c r="Q32" s="8">
        <f t="shared" si="2"/>
        <v>34</v>
      </c>
      <c r="R32" s="8"/>
      <c r="S32" s="8"/>
      <c r="T32" s="8"/>
      <c r="U32" s="8"/>
      <c r="V32" s="27"/>
      <c r="W32" s="5">
        <v>200</v>
      </c>
      <c r="X32" s="5"/>
      <c r="Y32" s="28">
        <v>310</v>
      </c>
      <c r="Z32" s="5">
        <f t="shared" ref="Z32:Z37" si="6">Y32*2150/1000</f>
        <v>666.5</v>
      </c>
      <c r="AA32" s="30">
        <f t="shared" si="0"/>
        <v>902.7</v>
      </c>
    </row>
    <row r="33" spans="1:27" s="1" customFormat="1">
      <c r="A33" s="33">
        <v>14</v>
      </c>
      <c r="B33" s="12" t="s">
        <v>46</v>
      </c>
      <c r="C33" s="3">
        <v>5198</v>
      </c>
      <c r="D33" s="3"/>
      <c r="E33" s="5"/>
      <c r="F33" s="3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27"/>
      <c r="W33" s="5">
        <v>961.4</v>
      </c>
      <c r="X33" s="5"/>
      <c r="Y33" s="28">
        <v>360</v>
      </c>
      <c r="Z33" s="5">
        <f t="shared" si="6"/>
        <v>774</v>
      </c>
      <c r="AA33" s="30">
        <f t="shared" si="0"/>
        <v>1735.4</v>
      </c>
    </row>
    <row r="34" spans="1:27" s="1" customFormat="1">
      <c r="A34" s="33">
        <v>15</v>
      </c>
      <c r="B34" s="12" t="s">
        <v>47</v>
      </c>
      <c r="C34" s="3">
        <v>23351</v>
      </c>
      <c r="D34" s="3"/>
      <c r="E34" s="5"/>
      <c r="F34" s="3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27"/>
      <c r="W34" s="5">
        <v>1170</v>
      </c>
      <c r="X34" s="5"/>
      <c r="Y34" s="28">
        <v>625</v>
      </c>
      <c r="Z34" s="5">
        <f t="shared" si="6"/>
        <v>1343.75</v>
      </c>
      <c r="AA34" s="30">
        <f t="shared" si="0"/>
        <v>2513.75</v>
      </c>
    </row>
    <row r="35" spans="1:27" s="1" customFormat="1">
      <c r="A35" s="33">
        <v>16</v>
      </c>
      <c r="B35" s="12" t="s">
        <v>48</v>
      </c>
      <c r="C35" s="3">
        <v>5664</v>
      </c>
      <c r="D35" s="3"/>
      <c r="E35" s="5"/>
      <c r="F35" s="3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27"/>
      <c r="W35" s="5">
        <v>220</v>
      </c>
      <c r="X35" s="5"/>
      <c r="Y35" s="28">
        <v>390</v>
      </c>
      <c r="Z35" s="5">
        <f t="shared" si="6"/>
        <v>838.5</v>
      </c>
      <c r="AA35" s="30">
        <f t="shared" si="0"/>
        <v>1058.5</v>
      </c>
    </row>
    <row r="36" spans="1:27" s="1" customFormat="1">
      <c r="A36" s="33">
        <v>17</v>
      </c>
      <c r="B36" s="12" t="s">
        <v>50</v>
      </c>
      <c r="C36" s="3">
        <v>8613</v>
      </c>
      <c r="D36" s="3">
        <v>150</v>
      </c>
      <c r="E36" s="4">
        <f t="shared" ref="E36" si="7">D36*730/1000</f>
        <v>109.5</v>
      </c>
      <c r="F36" s="3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27"/>
      <c r="W36" s="5">
        <v>300</v>
      </c>
      <c r="X36" s="5"/>
      <c r="Y36" s="28">
        <v>400</v>
      </c>
      <c r="Z36" s="5">
        <f t="shared" si="6"/>
        <v>860</v>
      </c>
      <c r="AA36" s="30">
        <f t="shared" si="0"/>
        <v>1269.5</v>
      </c>
    </row>
    <row r="37" spans="1:27" s="1" customFormat="1">
      <c r="A37" s="33">
        <v>18</v>
      </c>
      <c r="B37" s="12" t="s">
        <v>51</v>
      </c>
      <c r="C37" s="3">
        <v>7701</v>
      </c>
      <c r="D37" s="3"/>
      <c r="E37" s="4"/>
      <c r="F37" s="3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27"/>
      <c r="W37" s="5">
        <v>350</v>
      </c>
      <c r="X37" s="5"/>
      <c r="Y37" s="28">
        <v>310</v>
      </c>
      <c r="Z37" s="5">
        <f t="shared" si="6"/>
        <v>666.5</v>
      </c>
      <c r="AA37" s="30">
        <f t="shared" si="0"/>
        <v>1016.5</v>
      </c>
    </row>
    <row r="38" spans="1:27" s="1" customFormat="1">
      <c r="A38" s="33">
        <v>19</v>
      </c>
      <c r="B38" s="12" t="s">
        <v>53</v>
      </c>
      <c r="C38" s="3">
        <v>7245</v>
      </c>
      <c r="D38" s="3"/>
      <c r="E38" s="4"/>
      <c r="F38" s="3"/>
      <c r="G38" s="8"/>
      <c r="H38" s="8"/>
      <c r="I38" s="8"/>
      <c r="J38" s="8"/>
      <c r="K38" s="8"/>
      <c r="L38" s="8"/>
      <c r="M38" s="8"/>
      <c r="N38" s="8">
        <v>4</v>
      </c>
      <c r="O38" s="8">
        <f t="shared" si="5"/>
        <v>4.4000000000000004</v>
      </c>
      <c r="P38" s="8">
        <v>4</v>
      </c>
      <c r="Q38" s="8">
        <f t="shared" si="2"/>
        <v>68</v>
      </c>
      <c r="R38" s="8"/>
      <c r="S38" s="8"/>
      <c r="T38" s="8"/>
      <c r="U38" s="8"/>
      <c r="V38" s="27">
        <v>30</v>
      </c>
      <c r="W38" s="5">
        <v>350</v>
      </c>
      <c r="X38" s="5"/>
      <c r="Y38" s="28"/>
      <c r="Z38" s="5"/>
      <c r="AA38" s="30">
        <f t="shared" si="0"/>
        <v>422.4</v>
      </c>
    </row>
    <row r="39" spans="1:27" s="1" customFormat="1">
      <c r="A39" s="33">
        <v>20</v>
      </c>
      <c r="B39" s="13" t="s">
        <v>43</v>
      </c>
      <c r="C39" s="14">
        <v>29709</v>
      </c>
      <c r="D39" s="15">
        <v>6900</v>
      </c>
      <c r="E39" s="4">
        <f t="shared" ref="E39" si="8">D39*730/1000</f>
        <v>5037</v>
      </c>
      <c r="F39" s="14">
        <v>1750</v>
      </c>
      <c r="G39" s="8">
        <f t="shared" ref="G39" si="9">F39*1200/1000</f>
        <v>2100</v>
      </c>
      <c r="H39" s="25"/>
      <c r="I39" s="8"/>
      <c r="J39" s="16"/>
      <c r="K39" s="16"/>
      <c r="L39" s="8">
        <v>1</v>
      </c>
      <c r="M39" s="8">
        <v>500</v>
      </c>
      <c r="N39" s="8"/>
      <c r="O39" s="8"/>
      <c r="P39" s="8"/>
      <c r="Q39" s="8"/>
      <c r="R39" s="8">
        <v>1</v>
      </c>
      <c r="S39" s="8">
        <v>150</v>
      </c>
      <c r="T39" s="8">
        <v>400</v>
      </c>
      <c r="U39" s="8">
        <f t="shared" si="4"/>
        <v>860</v>
      </c>
      <c r="V39" s="27"/>
      <c r="W39" s="27"/>
      <c r="X39" s="27"/>
      <c r="Y39" s="27"/>
      <c r="Z39" s="27"/>
      <c r="AA39" s="30">
        <f t="shared" si="0"/>
        <v>8647</v>
      </c>
    </row>
    <row r="40" spans="1:27" s="1" customFormat="1">
      <c r="A40" s="33">
        <v>21</v>
      </c>
      <c r="B40" s="13" t="s">
        <v>61</v>
      </c>
      <c r="C40" s="14">
        <v>6244</v>
      </c>
      <c r="D40" s="15"/>
      <c r="E40" s="4"/>
      <c r="F40" s="14"/>
      <c r="G40" s="8"/>
      <c r="H40" s="25">
        <v>100</v>
      </c>
      <c r="I40" s="8">
        <f>H40*850/1000</f>
        <v>85</v>
      </c>
      <c r="J40" s="16"/>
      <c r="K40" s="16"/>
      <c r="L40" s="8"/>
      <c r="M40" s="8"/>
      <c r="N40" s="8"/>
      <c r="O40" s="8"/>
      <c r="P40" s="8"/>
      <c r="Q40" s="8"/>
      <c r="R40" s="8"/>
      <c r="S40" s="8"/>
      <c r="T40" s="8"/>
      <c r="U40" s="8"/>
      <c r="V40" s="27"/>
      <c r="W40" s="27"/>
      <c r="X40" s="27"/>
      <c r="Y40" s="27"/>
      <c r="Z40" s="27"/>
      <c r="AA40" s="30">
        <f t="shared" si="0"/>
        <v>85</v>
      </c>
    </row>
    <row r="41" spans="1:27" s="1" customFormat="1">
      <c r="A41" s="33">
        <v>22</v>
      </c>
      <c r="B41" s="13" t="s">
        <v>62</v>
      </c>
      <c r="C41" s="14">
        <v>7972</v>
      </c>
      <c r="D41" s="15"/>
      <c r="E41" s="4"/>
      <c r="F41" s="14"/>
      <c r="G41" s="8"/>
      <c r="H41" s="25"/>
      <c r="I41" s="5"/>
      <c r="J41" s="16"/>
      <c r="K41" s="16"/>
      <c r="L41" s="8"/>
      <c r="M41" s="8"/>
      <c r="N41" s="8"/>
      <c r="O41" s="8"/>
      <c r="P41" s="8"/>
      <c r="Q41" s="8"/>
      <c r="R41" s="8">
        <v>1</v>
      </c>
      <c r="S41" s="8">
        <v>1500</v>
      </c>
      <c r="T41" s="8">
        <v>800</v>
      </c>
      <c r="U41" s="8">
        <f t="shared" si="4"/>
        <v>1720</v>
      </c>
      <c r="V41" s="27"/>
      <c r="W41" s="27"/>
      <c r="X41" s="27"/>
      <c r="Y41" s="27"/>
      <c r="Z41" s="27"/>
      <c r="AA41" s="30">
        <f t="shared" si="0"/>
        <v>3220</v>
      </c>
    </row>
    <row r="42" spans="1:27" s="1" customFormat="1">
      <c r="A42" s="33">
        <v>23</v>
      </c>
      <c r="B42" s="13" t="s">
        <v>63</v>
      </c>
      <c r="C42" s="14">
        <v>10250</v>
      </c>
      <c r="D42" s="15"/>
      <c r="E42" s="4"/>
      <c r="F42" s="14"/>
      <c r="G42" s="8"/>
      <c r="H42" s="25"/>
      <c r="I42" s="5"/>
      <c r="J42" s="16"/>
      <c r="K42" s="16"/>
      <c r="L42" s="8"/>
      <c r="M42" s="8"/>
      <c r="N42" s="8">
        <v>4</v>
      </c>
      <c r="O42" s="8">
        <f t="shared" si="5"/>
        <v>4.4000000000000004</v>
      </c>
      <c r="P42" s="8">
        <v>4</v>
      </c>
      <c r="Q42" s="8">
        <f t="shared" si="2"/>
        <v>68</v>
      </c>
      <c r="R42" s="8"/>
      <c r="S42" s="8"/>
      <c r="T42" s="8"/>
      <c r="U42" s="8"/>
      <c r="V42" s="27"/>
      <c r="W42" s="27"/>
      <c r="X42" s="27"/>
      <c r="Y42" s="27"/>
      <c r="Z42" s="27"/>
      <c r="AA42" s="30">
        <f t="shared" si="0"/>
        <v>72.400000000000006</v>
      </c>
    </row>
    <row r="43" spans="1:27">
      <c r="A43" s="29"/>
      <c r="B43" s="10" t="s">
        <v>44</v>
      </c>
      <c r="C43" s="17">
        <f t="shared" ref="C43:I43" si="10">SUM(C20:C42)</f>
        <v>234224</v>
      </c>
      <c r="D43" s="17">
        <f t="shared" si="10"/>
        <v>7050</v>
      </c>
      <c r="E43" s="18">
        <f t="shared" si="10"/>
        <v>5146.5</v>
      </c>
      <c r="F43" s="17">
        <f t="shared" si="10"/>
        <v>1750</v>
      </c>
      <c r="G43" s="17">
        <f t="shared" si="10"/>
        <v>2100</v>
      </c>
      <c r="H43" s="17">
        <f t="shared" si="10"/>
        <v>1050</v>
      </c>
      <c r="I43" s="17">
        <f t="shared" si="10"/>
        <v>1415</v>
      </c>
      <c r="J43" s="17">
        <f>SUM(J20:J39)</f>
        <v>1</v>
      </c>
      <c r="K43" s="17">
        <f>SUM(K20:K39)</f>
        <v>190</v>
      </c>
      <c r="L43" s="17">
        <f t="shared" ref="L43:W43" si="11">SUM(L20:L42)</f>
        <v>3</v>
      </c>
      <c r="M43" s="17">
        <f t="shared" si="11"/>
        <v>1500</v>
      </c>
      <c r="N43" s="17">
        <f t="shared" si="11"/>
        <v>63</v>
      </c>
      <c r="O43" s="18">
        <f t="shared" si="11"/>
        <v>69.300000000000011</v>
      </c>
      <c r="P43" s="17">
        <f t="shared" si="11"/>
        <v>63</v>
      </c>
      <c r="Q43" s="17">
        <f t="shared" si="11"/>
        <v>1071</v>
      </c>
      <c r="R43" s="17">
        <f t="shared" si="11"/>
        <v>10</v>
      </c>
      <c r="S43" s="17">
        <f t="shared" si="11"/>
        <v>10204</v>
      </c>
      <c r="T43" s="17">
        <f t="shared" si="11"/>
        <v>4300</v>
      </c>
      <c r="U43" s="17">
        <f t="shared" si="11"/>
        <v>9245</v>
      </c>
      <c r="V43" s="17">
        <f t="shared" si="11"/>
        <v>30</v>
      </c>
      <c r="W43" s="18">
        <f t="shared" si="11"/>
        <v>3551.4</v>
      </c>
      <c r="X43" s="18"/>
      <c r="Y43" s="19">
        <f>SUM(Y32:Y39)</f>
        <v>2395</v>
      </c>
      <c r="Z43" s="18">
        <f>SUM(Z32:Z39)</f>
        <v>5149.25</v>
      </c>
      <c r="AA43" s="18">
        <f>SUM(AA20:AA42)</f>
        <v>39641.450000000004</v>
      </c>
    </row>
    <row r="44" spans="1:27">
      <c r="AA44" s="20"/>
    </row>
    <row r="45" spans="1:27">
      <c r="AA45" s="21"/>
    </row>
    <row r="46" spans="1:27">
      <c r="B46" s="1"/>
      <c r="C46" s="1"/>
      <c r="D46" s="1"/>
      <c r="E46" s="1"/>
      <c r="F46" s="1"/>
      <c r="Z46" s="21"/>
    </row>
    <row r="47" spans="1:27" ht="18.75">
      <c r="A47" s="62" t="s">
        <v>75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S47" s="39" t="s">
        <v>76</v>
      </c>
      <c r="T47" s="21"/>
    </row>
    <row r="48" spans="1:27">
      <c r="Z48" s="21"/>
    </row>
  </sheetData>
  <mergeCells count="22">
    <mergeCell ref="A47:K47"/>
    <mergeCell ref="A9:AA9"/>
    <mergeCell ref="A10:AA10"/>
    <mergeCell ref="A13:A19"/>
    <mergeCell ref="B13:B19"/>
    <mergeCell ref="C13:C18"/>
    <mergeCell ref="D13:AA14"/>
    <mergeCell ref="Y17:Z18"/>
    <mergeCell ref="AA17:AA18"/>
    <mergeCell ref="P15:Q18"/>
    <mergeCell ref="R15:S18"/>
    <mergeCell ref="T15:U18"/>
    <mergeCell ref="V15:AA16"/>
    <mergeCell ref="N15:O18"/>
    <mergeCell ref="X17:X18"/>
    <mergeCell ref="D15:E18"/>
    <mergeCell ref="F15:G18"/>
    <mergeCell ref="H15:I18"/>
    <mergeCell ref="J15:K18"/>
    <mergeCell ref="L15:M18"/>
    <mergeCell ref="W17:W18"/>
    <mergeCell ref="V17:V18"/>
  </mergeCells>
  <pageMargins left="0.70866141732283472" right="0.70866141732283472" top="0.74803149606299213" bottom="0.74803149606299213" header="0.31496062992125984" footer="0.31496062992125984"/>
  <pageSetup paperSize="9" scale="51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E23" sqref="E23"/>
    </sheetView>
  </sheetViews>
  <sheetFormatPr defaultRowHeight="15"/>
  <cols>
    <col min="2" max="2" width="24.85546875" customWidth="1"/>
    <col min="4" max="4" width="26.5703125" bestFit="1" customWidth="1"/>
    <col min="5" max="5" width="39.42578125" bestFit="1" customWidth="1"/>
    <col min="6" max="6" width="28.5703125" bestFit="1" customWidth="1"/>
    <col min="7" max="7" width="5.42578125" bestFit="1" customWidth="1"/>
    <col min="8" max="8" width="7.5703125" bestFit="1" customWidth="1"/>
    <col min="9" max="9" width="44.28515625" bestFit="1" customWidth="1"/>
  </cols>
  <sheetData>
    <row r="1" spans="1:9" ht="15" customHeight="1">
      <c r="A1" s="48" t="s">
        <v>0</v>
      </c>
      <c r="B1" s="75" t="s">
        <v>1</v>
      </c>
      <c r="C1" s="72" t="s">
        <v>2</v>
      </c>
      <c r="D1" s="68"/>
      <c r="E1" s="68"/>
      <c r="F1" s="68"/>
      <c r="G1" s="68"/>
      <c r="H1" s="68"/>
      <c r="I1" s="69"/>
    </row>
    <row r="2" spans="1:9">
      <c r="A2" s="48"/>
      <c r="B2" s="76"/>
      <c r="C2" s="73"/>
      <c r="D2" s="70"/>
      <c r="E2" s="70"/>
      <c r="F2" s="70"/>
      <c r="G2" s="70"/>
      <c r="H2" s="70"/>
      <c r="I2" s="71"/>
    </row>
    <row r="3" spans="1:9" ht="15" customHeight="1">
      <c r="A3" s="48"/>
      <c r="B3" s="76"/>
      <c r="C3" s="73"/>
      <c r="D3" s="65" t="s">
        <v>66</v>
      </c>
      <c r="E3" s="68"/>
      <c r="F3" s="68"/>
      <c r="G3" s="68"/>
      <c r="H3" s="68"/>
      <c r="I3" s="69"/>
    </row>
    <row r="4" spans="1:9">
      <c r="A4" s="48"/>
      <c r="B4" s="76"/>
      <c r="C4" s="73"/>
      <c r="D4" s="80"/>
      <c r="E4" s="70"/>
      <c r="F4" s="70"/>
      <c r="G4" s="70"/>
      <c r="H4" s="70"/>
      <c r="I4" s="71"/>
    </row>
    <row r="5" spans="1:9" ht="15" customHeight="1">
      <c r="A5" s="48"/>
      <c r="B5" s="76"/>
      <c r="C5" s="73"/>
      <c r="D5" s="44" t="s">
        <v>65</v>
      </c>
      <c r="E5" s="44" t="s">
        <v>64</v>
      </c>
      <c r="F5" s="44" t="s">
        <v>67</v>
      </c>
      <c r="G5" s="54" t="s">
        <v>15</v>
      </c>
      <c r="H5" s="81"/>
      <c r="I5" s="44" t="s">
        <v>16</v>
      </c>
    </row>
    <row r="6" spans="1:9">
      <c r="A6" s="48"/>
      <c r="B6" s="76"/>
      <c r="C6" s="74"/>
      <c r="D6" s="46"/>
      <c r="E6" s="46"/>
      <c r="F6" s="46"/>
      <c r="G6" s="60"/>
      <c r="H6" s="82"/>
      <c r="I6" s="46"/>
    </row>
    <row r="7" spans="1:9">
      <c r="A7" s="48"/>
      <c r="B7" s="77"/>
      <c r="C7" s="32" t="s">
        <v>22</v>
      </c>
      <c r="D7" s="32" t="s">
        <v>24</v>
      </c>
      <c r="E7" s="32" t="s">
        <v>24</v>
      </c>
      <c r="F7" s="32" t="s">
        <v>24</v>
      </c>
      <c r="G7" s="32" t="s">
        <v>23</v>
      </c>
      <c r="H7" s="32" t="s">
        <v>24</v>
      </c>
      <c r="I7" s="32" t="s">
        <v>24</v>
      </c>
    </row>
    <row r="8" spans="1:9">
      <c r="A8" s="31">
        <v>1</v>
      </c>
      <c r="B8" s="12" t="s">
        <v>45</v>
      </c>
      <c r="C8" s="3">
        <v>7075</v>
      </c>
      <c r="D8" s="27"/>
      <c r="E8" s="5">
        <v>200</v>
      </c>
      <c r="F8" s="5"/>
      <c r="G8" s="28">
        <v>310</v>
      </c>
      <c r="H8" s="5">
        <f t="shared" ref="H8:H15" si="0">G8*2150/1000</f>
        <v>666.5</v>
      </c>
      <c r="I8" s="30">
        <f>E8+F8+H8</f>
        <v>866.5</v>
      </c>
    </row>
    <row r="9" spans="1:9">
      <c r="A9" s="31">
        <v>2</v>
      </c>
      <c r="B9" s="12" t="s">
        <v>46</v>
      </c>
      <c r="C9" s="3">
        <v>5198</v>
      </c>
      <c r="D9" s="27"/>
      <c r="E9" s="5">
        <v>980</v>
      </c>
      <c r="F9" s="5"/>
      <c r="G9" s="28">
        <v>360</v>
      </c>
      <c r="H9" s="5">
        <f t="shared" si="0"/>
        <v>774</v>
      </c>
      <c r="I9" s="30">
        <f t="shared" ref="I9:I16" si="1">E9+F9+H9</f>
        <v>1754</v>
      </c>
    </row>
    <row r="10" spans="1:9">
      <c r="A10" s="31">
        <v>3</v>
      </c>
      <c r="B10" s="12" t="s">
        <v>47</v>
      </c>
      <c r="C10" s="3">
        <v>23351</v>
      </c>
      <c r="D10" s="27"/>
      <c r="E10" s="5">
        <v>1020</v>
      </c>
      <c r="F10" s="5"/>
      <c r="G10" s="28">
        <v>625</v>
      </c>
      <c r="H10" s="5">
        <f t="shared" si="0"/>
        <v>1343.75</v>
      </c>
      <c r="I10" s="30">
        <f t="shared" si="1"/>
        <v>2363.75</v>
      </c>
    </row>
    <row r="11" spans="1:9">
      <c r="A11" s="31">
        <v>4</v>
      </c>
      <c r="B11" s="12" t="s">
        <v>48</v>
      </c>
      <c r="C11" s="3">
        <v>5664</v>
      </c>
      <c r="D11" s="27"/>
      <c r="E11" s="5">
        <v>220</v>
      </c>
      <c r="F11" s="5"/>
      <c r="G11" s="28">
        <v>390</v>
      </c>
      <c r="H11" s="5">
        <f t="shared" si="0"/>
        <v>838.5</v>
      </c>
      <c r="I11" s="30">
        <f t="shared" si="1"/>
        <v>1058.5</v>
      </c>
    </row>
    <row r="12" spans="1:9">
      <c r="A12" s="31">
        <v>5</v>
      </c>
      <c r="B12" s="12" t="s">
        <v>49</v>
      </c>
      <c r="C12" s="3">
        <v>3269</v>
      </c>
      <c r="D12" s="27"/>
      <c r="E12" s="5">
        <v>1020</v>
      </c>
      <c r="F12" s="5"/>
      <c r="G12" s="28">
        <v>432</v>
      </c>
      <c r="H12" s="5">
        <f>G12*2750/1000</f>
        <v>1188</v>
      </c>
      <c r="I12" s="30">
        <f t="shared" si="1"/>
        <v>2208</v>
      </c>
    </row>
    <row r="13" spans="1:9">
      <c r="A13" s="31">
        <v>6</v>
      </c>
      <c r="B13" s="12" t="s">
        <v>50</v>
      </c>
      <c r="C13" s="3">
        <v>8613</v>
      </c>
      <c r="D13" s="27"/>
      <c r="E13" s="5">
        <v>300</v>
      </c>
      <c r="F13" s="5"/>
      <c r="G13" s="28">
        <v>400</v>
      </c>
      <c r="H13" s="5">
        <f t="shared" si="0"/>
        <v>860</v>
      </c>
      <c r="I13" s="30">
        <f t="shared" si="1"/>
        <v>1160</v>
      </c>
    </row>
    <row r="14" spans="1:9">
      <c r="A14" s="31">
        <v>7</v>
      </c>
      <c r="B14" s="12" t="s">
        <v>51</v>
      </c>
      <c r="C14" s="3">
        <v>7701</v>
      </c>
      <c r="D14" s="27"/>
      <c r="E14" s="5"/>
      <c r="F14" s="5">
        <v>350</v>
      </c>
      <c r="G14" s="28">
        <v>310</v>
      </c>
      <c r="H14" s="5">
        <f t="shared" si="0"/>
        <v>666.5</v>
      </c>
      <c r="I14" s="30">
        <f t="shared" si="1"/>
        <v>1016.5</v>
      </c>
    </row>
    <row r="15" spans="1:9">
      <c r="A15" s="31">
        <v>8</v>
      </c>
      <c r="B15" s="12" t="s">
        <v>52</v>
      </c>
      <c r="C15" s="3">
        <v>8589</v>
      </c>
      <c r="D15" s="27"/>
      <c r="E15" s="5">
        <v>980</v>
      </c>
      <c r="F15" s="5"/>
      <c r="G15" s="28">
        <v>365</v>
      </c>
      <c r="H15" s="5">
        <f t="shared" si="0"/>
        <v>784.75</v>
      </c>
      <c r="I15" s="30">
        <f t="shared" si="1"/>
        <v>1764.75</v>
      </c>
    </row>
    <row r="16" spans="1:9">
      <c r="A16" s="31">
        <v>9</v>
      </c>
      <c r="B16" s="2" t="s">
        <v>53</v>
      </c>
      <c r="C16" s="3">
        <v>7245</v>
      </c>
      <c r="D16" s="8">
        <v>30</v>
      </c>
      <c r="E16" s="4"/>
      <c r="F16" s="4">
        <v>350</v>
      </c>
      <c r="G16" s="34"/>
      <c r="H16" s="4"/>
      <c r="I16" s="30">
        <f t="shared" si="1"/>
        <v>350</v>
      </c>
    </row>
    <row r="17" spans="1:9">
      <c r="A17" s="78" t="s">
        <v>68</v>
      </c>
      <c r="B17" s="79"/>
      <c r="C17" s="37">
        <f t="shared" ref="C17:I17" si="2">SUM(C8:C16)</f>
        <v>76705</v>
      </c>
      <c r="D17" s="37">
        <f t="shared" si="2"/>
        <v>30</v>
      </c>
      <c r="E17" s="35">
        <f t="shared" si="2"/>
        <v>4720</v>
      </c>
      <c r="F17" s="35">
        <f t="shared" si="2"/>
        <v>700</v>
      </c>
      <c r="G17" s="36">
        <f t="shared" si="2"/>
        <v>3192</v>
      </c>
      <c r="H17" s="35">
        <f t="shared" si="2"/>
        <v>7122</v>
      </c>
      <c r="I17" s="38">
        <f t="shared" si="2"/>
        <v>12542</v>
      </c>
    </row>
  </sheetData>
  <mergeCells count="11">
    <mergeCell ref="D1:I2"/>
    <mergeCell ref="C1:C6"/>
    <mergeCell ref="B1:B7"/>
    <mergeCell ref="A17:B17"/>
    <mergeCell ref="D3:I4"/>
    <mergeCell ref="D5:D6"/>
    <mergeCell ref="E5:E6"/>
    <mergeCell ref="F5:F6"/>
    <mergeCell ref="G5:H6"/>
    <mergeCell ref="I5:I6"/>
    <mergeCell ref="A1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проба 507</vt:lpstr>
      <vt:lpstr>484</vt:lpstr>
      <vt:lpstr>спорт пл-а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2013-10-07T04:26:46Z</cp:lastPrinted>
  <dcterms:created xsi:type="dcterms:W3CDTF">2013-10-02T11:34:59Z</dcterms:created>
  <dcterms:modified xsi:type="dcterms:W3CDTF">2013-10-07T06:40:36Z</dcterms:modified>
</cp:coreProperties>
</file>